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510" yWindow="540" windowWidth="14055" windowHeight="8895"/>
  </bookViews>
  <sheets>
    <sheet name="Blank Infinty Bottle Worksheet" sheetId="1" r:id="rId1"/>
    <sheet name="Whiskey4theAges Infinity Bottle" sheetId="2" r:id="rId2"/>
  </sheets>
  <definedNames>
    <definedName name="_xlnm.Print_Titles" localSheetId="0">'Blank Infinty Bottle Worksheet'!$1:$2</definedName>
    <definedName name="_xlnm.Print_Titles" localSheetId="1">'Whiskey4theAges Infinity Bottle'!$1:$2</definedName>
  </definedNames>
  <calcPr calcId="125725" calcOnSave="0"/>
</workbook>
</file>

<file path=xl/calcChain.xml><?xml version="1.0" encoding="utf-8"?>
<calcChain xmlns="http://schemas.openxmlformats.org/spreadsheetml/2006/main">
  <c r="D94" i="2"/>
  <c r="E94"/>
  <c r="F94"/>
  <c r="P94"/>
  <c r="D95"/>
  <c r="E95"/>
  <c r="F95"/>
  <c r="P95"/>
  <c r="D96"/>
  <c r="E96"/>
  <c r="F96"/>
  <c r="P96"/>
  <c r="D97"/>
  <c r="E97"/>
  <c r="F97"/>
  <c r="P97"/>
  <c r="D98"/>
  <c r="E98"/>
  <c r="F98"/>
  <c r="P98"/>
  <c r="D99"/>
  <c r="E99"/>
  <c r="F99"/>
  <c r="P99"/>
  <c r="I101"/>
  <c r="J101"/>
  <c r="K101"/>
  <c r="L101"/>
  <c r="M101"/>
  <c r="N101"/>
  <c r="N109" s="1"/>
  <c r="O101"/>
  <c r="P101"/>
  <c r="D104"/>
  <c r="E104"/>
  <c r="F104"/>
  <c r="I104"/>
  <c r="J104"/>
  <c r="K104"/>
  <c r="L104"/>
  <c r="M104"/>
  <c r="N104"/>
  <c r="O104"/>
  <c r="P104"/>
  <c r="D105"/>
  <c r="E105"/>
  <c r="F105"/>
  <c r="I105"/>
  <c r="J105"/>
  <c r="K105"/>
  <c r="L105"/>
  <c r="M105"/>
  <c r="N105"/>
  <c r="O105"/>
  <c r="P105"/>
  <c r="D106"/>
  <c r="E106"/>
  <c r="F106"/>
  <c r="I106"/>
  <c r="J106"/>
  <c r="K106"/>
  <c r="L106"/>
  <c r="M106"/>
  <c r="N106"/>
  <c r="O106"/>
  <c r="P106"/>
  <c r="D107"/>
  <c r="E107"/>
  <c r="F107"/>
  <c r="I107"/>
  <c r="J107"/>
  <c r="K107"/>
  <c r="L107"/>
  <c r="M107"/>
  <c r="N107"/>
  <c r="O107"/>
  <c r="P107"/>
  <c r="I109"/>
  <c r="J109"/>
  <c r="K109"/>
  <c r="L109"/>
  <c r="M109"/>
  <c r="O109"/>
  <c r="P109" s="1"/>
  <c r="P60"/>
  <c r="F60"/>
  <c r="E60"/>
  <c r="D60"/>
  <c r="F49"/>
  <c r="E49"/>
  <c r="D49"/>
  <c r="F48"/>
  <c r="E48"/>
  <c r="D48"/>
  <c r="P43"/>
  <c r="F43"/>
  <c r="E43"/>
  <c r="D43"/>
  <c r="P42"/>
  <c r="F42"/>
  <c r="E42"/>
  <c r="D42"/>
  <c r="P41"/>
  <c r="F41"/>
  <c r="E41"/>
  <c r="D41"/>
  <c r="P40"/>
  <c r="F40"/>
  <c r="E40"/>
  <c r="D40"/>
  <c r="P39"/>
  <c r="F39"/>
  <c r="E39"/>
  <c r="D39"/>
  <c r="P38"/>
  <c r="F38"/>
  <c r="E38"/>
  <c r="D38"/>
  <c r="P37"/>
  <c r="F37"/>
  <c r="E37"/>
  <c r="D37"/>
  <c r="P36"/>
  <c r="F36"/>
  <c r="E36"/>
  <c r="D36"/>
  <c r="P35"/>
  <c r="F35"/>
  <c r="E35"/>
  <c r="D35"/>
  <c r="N51" i="1" l="1"/>
  <c r="M51"/>
  <c r="N50"/>
  <c r="M50"/>
  <c r="N49"/>
  <c r="M49"/>
  <c r="N48"/>
  <c r="M48"/>
  <c r="N70"/>
  <c r="M70"/>
  <c r="N69"/>
  <c r="M69"/>
  <c r="N68"/>
  <c r="M68"/>
  <c r="N67"/>
  <c r="M67"/>
  <c r="N89"/>
  <c r="M89"/>
  <c r="N88"/>
  <c r="M88"/>
  <c r="N87"/>
  <c r="M87"/>
  <c r="N86"/>
  <c r="M86"/>
  <c r="N108"/>
  <c r="M108"/>
  <c r="N107"/>
  <c r="M107"/>
  <c r="N106"/>
  <c r="M106"/>
  <c r="N105"/>
  <c r="M105"/>
  <c r="N127"/>
  <c r="M127"/>
  <c r="N126"/>
  <c r="M126"/>
  <c r="N125"/>
  <c r="M125"/>
  <c r="N124"/>
  <c r="M124"/>
  <c r="N129"/>
  <c r="M129"/>
  <c r="N110"/>
  <c r="M110"/>
  <c r="N91"/>
  <c r="M91"/>
  <c r="N72"/>
  <c r="M72"/>
  <c r="N53"/>
  <c r="M53"/>
  <c r="N32"/>
  <c r="M32"/>
  <c r="N30"/>
  <c r="M30"/>
  <c r="N29"/>
  <c r="M29"/>
  <c r="N28"/>
  <c r="M28"/>
  <c r="N27"/>
  <c r="M27"/>
  <c r="N89" i="2"/>
  <c r="M89"/>
  <c r="N88"/>
  <c r="M88"/>
  <c r="N87"/>
  <c r="M87"/>
  <c r="N86"/>
  <c r="M86"/>
  <c r="N24"/>
  <c r="N29" s="1"/>
  <c r="M24"/>
  <c r="M32" s="1"/>
  <c r="M45" s="1"/>
  <c r="F129" i="1"/>
  <c r="D129"/>
  <c r="C129"/>
  <c r="F127"/>
  <c r="E127"/>
  <c r="D127"/>
  <c r="F126"/>
  <c r="E126"/>
  <c r="D126"/>
  <c r="F124"/>
  <c r="E124"/>
  <c r="D124"/>
  <c r="F121"/>
  <c r="D121"/>
  <c r="F119"/>
  <c r="E119"/>
  <c r="D119"/>
  <c r="F118"/>
  <c r="E118"/>
  <c r="D118"/>
  <c r="F117"/>
  <c r="E117"/>
  <c r="D117"/>
  <c r="F116"/>
  <c r="E116"/>
  <c r="D116"/>
  <c r="F115"/>
  <c r="E115"/>
  <c r="D115"/>
  <c r="F114"/>
  <c r="E114"/>
  <c r="D114"/>
  <c r="F113"/>
  <c r="E113"/>
  <c r="D113"/>
  <c r="F110"/>
  <c r="D110"/>
  <c r="F108"/>
  <c r="E108"/>
  <c r="D108"/>
  <c r="F107"/>
  <c r="E107"/>
  <c r="D107"/>
  <c r="F106"/>
  <c r="E106"/>
  <c r="D106"/>
  <c r="F105"/>
  <c r="E105"/>
  <c r="D105"/>
  <c r="F102"/>
  <c r="D102"/>
  <c r="F89"/>
  <c r="E89"/>
  <c r="D89"/>
  <c r="F88"/>
  <c r="E88"/>
  <c r="D88"/>
  <c r="F86"/>
  <c r="E86"/>
  <c r="D86"/>
  <c r="F81"/>
  <c r="E81"/>
  <c r="D81"/>
  <c r="F80"/>
  <c r="E80"/>
  <c r="D80"/>
  <c r="F79"/>
  <c r="E79"/>
  <c r="D79"/>
  <c r="F78"/>
  <c r="E78"/>
  <c r="D78"/>
  <c r="F77"/>
  <c r="E77"/>
  <c r="D77"/>
  <c r="F76"/>
  <c r="E76"/>
  <c r="D76"/>
  <c r="F75"/>
  <c r="E75"/>
  <c r="D75"/>
  <c r="D67"/>
  <c r="E67"/>
  <c r="F67"/>
  <c r="D68"/>
  <c r="E68"/>
  <c r="F68"/>
  <c r="D69"/>
  <c r="E69"/>
  <c r="F69"/>
  <c r="D70"/>
  <c r="E70"/>
  <c r="F70"/>
  <c r="C91"/>
  <c r="C102" s="1"/>
  <c r="C110" s="1"/>
  <c r="C121" s="1"/>
  <c r="F100"/>
  <c r="E100"/>
  <c r="D100"/>
  <c r="F99"/>
  <c r="E99"/>
  <c r="D99"/>
  <c r="F98"/>
  <c r="E98"/>
  <c r="D98"/>
  <c r="F97"/>
  <c r="E97"/>
  <c r="D97"/>
  <c r="F96"/>
  <c r="E96"/>
  <c r="D96"/>
  <c r="F95"/>
  <c r="E95"/>
  <c r="D95"/>
  <c r="F94"/>
  <c r="E94"/>
  <c r="D94"/>
  <c r="G129"/>
  <c r="G121"/>
  <c r="G110"/>
  <c r="G102"/>
  <c r="G91"/>
  <c r="G83"/>
  <c r="G72"/>
  <c r="G64"/>
  <c r="G53"/>
  <c r="G45"/>
  <c r="C24"/>
  <c r="C32" s="1"/>
  <c r="C45" s="1"/>
  <c r="C53" s="1"/>
  <c r="C64" s="1"/>
  <c r="C72" s="1"/>
  <c r="C83" s="1"/>
  <c r="G32"/>
  <c r="G24"/>
  <c r="F24"/>
  <c r="D24"/>
  <c r="I24"/>
  <c r="J24"/>
  <c r="J32" s="1"/>
  <c r="J45" s="1"/>
  <c r="J53" s="1"/>
  <c r="J64" s="1"/>
  <c r="J72" s="1"/>
  <c r="J83" s="1"/>
  <c r="J91" s="1"/>
  <c r="J102" s="1"/>
  <c r="J110" s="1"/>
  <c r="J121" s="1"/>
  <c r="J129" s="1"/>
  <c r="K24"/>
  <c r="L24"/>
  <c r="L32" s="1"/>
  <c r="L45" s="1"/>
  <c r="L53" s="1"/>
  <c r="L64" s="1"/>
  <c r="L72" s="1"/>
  <c r="L83" s="1"/>
  <c r="L91" s="1"/>
  <c r="L102" s="1"/>
  <c r="L110" s="1"/>
  <c r="L121" s="1"/>
  <c r="L129" s="1"/>
  <c r="O24"/>
  <c r="D4"/>
  <c r="D64" s="1"/>
  <c r="E4"/>
  <c r="E53" s="1"/>
  <c r="F4"/>
  <c r="F64" s="1"/>
  <c r="P4"/>
  <c r="P24" s="1"/>
  <c r="P32" s="1"/>
  <c r="P45" s="1"/>
  <c r="P53" s="1"/>
  <c r="P64" s="1"/>
  <c r="D5"/>
  <c r="E5"/>
  <c r="F5"/>
  <c r="P5"/>
  <c r="D6"/>
  <c r="E6"/>
  <c r="F6"/>
  <c r="P6"/>
  <c r="D7"/>
  <c r="E7"/>
  <c r="F7"/>
  <c r="P7"/>
  <c r="D8"/>
  <c r="E8"/>
  <c r="F8"/>
  <c r="P8"/>
  <c r="D9"/>
  <c r="E9"/>
  <c r="F9"/>
  <c r="P9"/>
  <c r="D10"/>
  <c r="E10"/>
  <c r="F10"/>
  <c r="P10"/>
  <c r="D17"/>
  <c r="E17"/>
  <c r="F17"/>
  <c r="P17"/>
  <c r="D18"/>
  <c r="E18"/>
  <c r="F18"/>
  <c r="P18"/>
  <c r="D19"/>
  <c r="E19"/>
  <c r="F19"/>
  <c r="P19"/>
  <c r="D20"/>
  <c r="E20"/>
  <c r="F20"/>
  <c r="P20"/>
  <c r="D21"/>
  <c r="E21"/>
  <c r="F21"/>
  <c r="P21"/>
  <c r="D22"/>
  <c r="E22"/>
  <c r="F22"/>
  <c r="P22"/>
  <c r="I32"/>
  <c r="I45" s="1"/>
  <c r="I53" s="1"/>
  <c r="I64" s="1"/>
  <c r="I72" s="1"/>
  <c r="I83" s="1"/>
  <c r="I91" s="1"/>
  <c r="I102" s="1"/>
  <c r="I110" s="1"/>
  <c r="I121" s="1"/>
  <c r="I129" s="1"/>
  <c r="D27"/>
  <c r="E27"/>
  <c r="F27"/>
  <c r="I27"/>
  <c r="J27"/>
  <c r="K27"/>
  <c r="L27"/>
  <c r="O27"/>
  <c r="P27"/>
  <c r="D28"/>
  <c r="E28"/>
  <c r="F28"/>
  <c r="I28"/>
  <c r="J28"/>
  <c r="K28"/>
  <c r="L28"/>
  <c r="O28"/>
  <c r="P28"/>
  <c r="D29"/>
  <c r="E29"/>
  <c r="F29"/>
  <c r="I29"/>
  <c r="J29"/>
  <c r="K29"/>
  <c r="L29"/>
  <c r="O29"/>
  <c r="P29"/>
  <c r="D30"/>
  <c r="E30"/>
  <c r="F30"/>
  <c r="I30"/>
  <c r="J30"/>
  <c r="K30"/>
  <c r="L30"/>
  <c r="O30"/>
  <c r="P30"/>
  <c r="K32"/>
  <c r="K45" s="1"/>
  <c r="K53" s="1"/>
  <c r="K64" s="1"/>
  <c r="K72" s="1"/>
  <c r="K83" s="1"/>
  <c r="K91" s="1"/>
  <c r="K102" s="1"/>
  <c r="K110" s="1"/>
  <c r="K121" s="1"/>
  <c r="K129" s="1"/>
  <c r="O32"/>
  <c r="O45" s="1"/>
  <c r="O53" s="1"/>
  <c r="O64" s="1"/>
  <c r="O72" s="1"/>
  <c r="O83" s="1"/>
  <c r="O91" s="1"/>
  <c r="O102" s="1"/>
  <c r="O110" s="1"/>
  <c r="O121" s="1"/>
  <c r="O129" s="1"/>
  <c r="D35"/>
  <c r="E35"/>
  <c r="F35"/>
  <c r="P35"/>
  <c r="D36"/>
  <c r="E36"/>
  <c r="F36"/>
  <c r="P36"/>
  <c r="D41"/>
  <c r="E41"/>
  <c r="F41"/>
  <c r="P41"/>
  <c r="D42"/>
  <c r="E42"/>
  <c r="F42"/>
  <c r="P42"/>
  <c r="D43"/>
  <c r="E43"/>
  <c r="F43"/>
  <c r="P43"/>
  <c r="D48"/>
  <c r="E48"/>
  <c r="F48"/>
  <c r="I48"/>
  <c r="J48"/>
  <c r="K48"/>
  <c r="L48"/>
  <c r="O48"/>
  <c r="P48"/>
  <c r="D49"/>
  <c r="E49"/>
  <c r="F49"/>
  <c r="I49"/>
  <c r="J49"/>
  <c r="K49"/>
  <c r="L49"/>
  <c r="O49"/>
  <c r="P49"/>
  <c r="D50"/>
  <c r="E50"/>
  <c r="F50"/>
  <c r="I50"/>
  <c r="J50"/>
  <c r="K50"/>
  <c r="L50"/>
  <c r="O50"/>
  <c r="P50"/>
  <c r="D51"/>
  <c r="E51"/>
  <c r="F51"/>
  <c r="I51"/>
  <c r="J51"/>
  <c r="K51"/>
  <c r="L51"/>
  <c r="O51"/>
  <c r="P51"/>
  <c r="D56"/>
  <c r="E56"/>
  <c r="F56"/>
  <c r="P56"/>
  <c r="D57"/>
  <c r="E57"/>
  <c r="F57"/>
  <c r="P57"/>
  <c r="D58"/>
  <c r="E58"/>
  <c r="F58"/>
  <c r="P58"/>
  <c r="D59"/>
  <c r="E59"/>
  <c r="F59"/>
  <c r="P59"/>
  <c r="D60"/>
  <c r="E60"/>
  <c r="F60"/>
  <c r="P60"/>
  <c r="D61"/>
  <c r="E61"/>
  <c r="F61"/>
  <c r="P61"/>
  <c r="D62"/>
  <c r="E62"/>
  <c r="F62"/>
  <c r="P62"/>
  <c r="I67"/>
  <c r="J67"/>
  <c r="K67"/>
  <c r="L67"/>
  <c r="O67"/>
  <c r="P67"/>
  <c r="P72" s="1"/>
  <c r="P83" s="1"/>
  <c r="I68"/>
  <c r="J68"/>
  <c r="K68"/>
  <c r="L68"/>
  <c r="O68"/>
  <c r="P68"/>
  <c r="I69"/>
  <c r="J69"/>
  <c r="K69"/>
  <c r="L69"/>
  <c r="O69"/>
  <c r="P69"/>
  <c r="I70"/>
  <c r="J70"/>
  <c r="K70"/>
  <c r="L70"/>
  <c r="O70"/>
  <c r="P70"/>
  <c r="P75"/>
  <c r="P76"/>
  <c r="P77"/>
  <c r="P78"/>
  <c r="P79"/>
  <c r="P80"/>
  <c r="P81"/>
  <c r="I86"/>
  <c r="J86"/>
  <c r="K86"/>
  <c r="L86"/>
  <c r="O86"/>
  <c r="P86"/>
  <c r="P91" s="1"/>
  <c r="P102" s="1"/>
  <c r="I88"/>
  <c r="J88"/>
  <c r="K88"/>
  <c r="L88"/>
  <c r="O88"/>
  <c r="P88"/>
  <c r="I89"/>
  <c r="J89"/>
  <c r="K89"/>
  <c r="L89"/>
  <c r="O89"/>
  <c r="P89"/>
  <c r="P94"/>
  <c r="P95"/>
  <c r="P96"/>
  <c r="P97"/>
  <c r="P98"/>
  <c r="P99"/>
  <c r="P100"/>
  <c r="I105"/>
  <c r="J105"/>
  <c r="K105"/>
  <c r="L105"/>
  <c r="O105"/>
  <c r="P105"/>
  <c r="P110" s="1"/>
  <c r="P121" s="1"/>
  <c r="I106"/>
  <c r="J106"/>
  <c r="K106"/>
  <c r="L106"/>
  <c r="O106"/>
  <c r="P106"/>
  <c r="I107"/>
  <c r="K107"/>
  <c r="L107"/>
  <c r="O107"/>
  <c r="P107"/>
  <c r="I108"/>
  <c r="J108"/>
  <c r="K108"/>
  <c r="L108"/>
  <c r="O108"/>
  <c r="P108"/>
  <c r="P113"/>
  <c r="P114"/>
  <c r="P115"/>
  <c r="P116"/>
  <c r="P117"/>
  <c r="P118"/>
  <c r="P119"/>
  <c r="I124"/>
  <c r="J124"/>
  <c r="K124"/>
  <c r="L124"/>
  <c r="O124"/>
  <c r="P124"/>
  <c r="P129" s="1"/>
  <c r="I125"/>
  <c r="J125"/>
  <c r="K125"/>
  <c r="L125"/>
  <c r="O125"/>
  <c r="P125"/>
  <c r="I126"/>
  <c r="J126"/>
  <c r="K126"/>
  <c r="L126"/>
  <c r="O126"/>
  <c r="P126"/>
  <c r="I127"/>
  <c r="J127"/>
  <c r="K127"/>
  <c r="L127"/>
  <c r="O127"/>
  <c r="P127"/>
  <c r="P81" i="2"/>
  <c r="F81"/>
  <c r="E81"/>
  <c r="D81"/>
  <c r="P80"/>
  <c r="F80"/>
  <c r="E80"/>
  <c r="D80"/>
  <c r="P79"/>
  <c r="F79"/>
  <c r="E79"/>
  <c r="D79"/>
  <c r="P78"/>
  <c r="F78"/>
  <c r="E78"/>
  <c r="D78"/>
  <c r="P77"/>
  <c r="F77"/>
  <c r="E77"/>
  <c r="D77"/>
  <c r="P76"/>
  <c r="F76"/>
  <c r="E76"/>
  <c r="D76"/>
  <c r="P62"/>
  <c r="F62"/>
  <c r="E62"/>
  <c r="D62"/>
  <c r="P61"/>
  <c r="F61"/>
  <c r="E61"/>
  <c r="D61"/>
  <c r="P59"/>
  <c r="F59"/>
  <c r="E59"/>
  <c r="D59"/>
  <c r="P58"/>
  <c r="F58"/>
  <c r="E58"/>
  <c r="D58"/>
  <c r="F89"/>
  <c r="E89"/>
  <c r="D89"/>
  <c r="F88"/>
  <c r="E88"/>
  <c r="D88"/>
  <c r="F87"/>
  <c r="E87"/>
  <c r="D87"/>
  <c r="F86"/>
  <c r="E86"/>
  <c r="D86"/>
  <c r="F71"/>
  <c r="E71"/>
  <c r="D71"/>
  <c r="F70"/>
  <c r="E70"/>
  <c r="D70"/>
  <c r="F51"/>
  <c r="E51"/>
  <c r="F50"/>
  <c r="E50"/>
  <c r="D51"/>
  <c r="D50"/>
  <c r="P15"/>
  <c r="P14"/>
  <c r="P13"/>
  <c r="P12"/>
  <c r="P11"/>
  <c r="P10"/>
  <c r="D15"/>
  <c r="E15"/>
  <c r="F15"/>
  <c r="D14"/>
  <c r="E14"/>
  <c r="F14"/>
  <c r="D13"/>
  <c r="E13"/>
  <c r="F13"/>
  <c r="D12"/>
  <c r="E12"/>
  <c r="F12"/>
  <c r="D11"/>
  <c r="E11"/>
  <c r="F11"/>
  <c r="D10"/>
  <c r="E10"/>
  <c r="F10"/>
  <c r="D7"/>
  <c r="E7"/>
  <c r="D8"/>
  <c r="E8"/>
  <c r="D9"/>
  <c r="E9"/>
  <c r="M30" l="1"/>
  <c r="M28"/>
  <c r="M48"/>
  <c r="M49"/>
  <c r="M51"/>
  <c r="M50"/>
  <c r="M53"/>
  <c r="M67" s="1"/>
  <c r="N28"/>
  <c r="N30"/>
  <c r="N32"/>
  <c r="N45" s="1"/>
  <c r="N27"/>
  <c r="M27"/>
  <c r="M29"/>
  <c r="E24" i="1"/>
  <c r="E121"/>
  <c r="E102"/>
  <c r="E110"/>
  <c r="E129"/>
  <c r="E72"/>
  <c r="D83"/>
  <c r="F83"/>
  <c r="D72"/>
  <c r="F72"/>
  <c r="E83"/>
  <c r="F91"/>
  <c r="D91"/>
  <c r="E91"/>
  <c r="E64"/>
  <c r="F53"/>
  <c r="D53"/>
  <c r="P64" i="2"/>
  <c r="F64"/>
  <c r="E64"/>
  <c r="D64"/>
  <c r="P63"/>
  <c r="F63"/>
  <c r="E63"/>
  <c r="D63"/>
  <c r="P56"/>
  <c r="P57"/>
  <c r="P65"/>
  <c r="M73" l="1"/>
  <c r="M83" s="1"/>
  <c r="M91" s="1"/>
  <c r="M71"/>
  <c r="M70"/>
  <c r="N49"/>
  <c r="N48"/>
  <c r="N53"/>
  <c r="N67" s="1"/>
  <c r="N51"/>
  <c r="N50"/>
  <c r="D32" i="1"/>
  <c r="F32"/>
  <c r="E32"/>
  <c r="F65" i="2"/>
  <c r="E65"/>
  <c r="D65"/>
  <c r="F57"/>
  <c r="E57"/>
  <c r="D57"/>
  <c r="F56"/>
  <c r="E56"/>
  <c r="D56"/>
  <c r="P16"/>
  <c r="D17"/>
  <c r="E17"/>
  <c r="F17"/>
  <c r="P17"/>
  <c r="D16"/>
  <c r="P22"/>
  <c r="P21"/>
  <c r="P20"/>
  <c r="P19"/>
  <c r="P18"/>
  <c r="P9"/>
  <c r="P8"/>
  <c r="P7"/>
  <c r="P6"/>
  <c r="P5"/>
  <c r="P4"/>
  <c r="F22"/>
  <c r="E22"/>
  <c r="D22"/>
  <c r="F21"/>
  <c r="E21"/>
  <c r="D21"/>
  <c r="F20"/>
  <c r="E20"/>
  <c r="D20"/>
  <c r="F19"/>
  <c r="E19"/>
  <c r="D19"/>
  <c r="F18"/>
  <c r="E18"/>
  <c r="D18"/>
  <c r="F16"/>
  <c r="E16"/>
  <c r="F9"/>
  <c r="F8"/>
  <c r="F7"/>
  <c r="F6"/>
  <c r="E6"/>
  <c r="D6"/>
  <c r="F5"/>
  <c r="E5"/>
  <c r="D5"/>
  <c r="F4"/>
  <c r="D4"/>
  <c r="E4"/>
  <c r="F30"/>
  <c r="E30"/>
  <c r="D30"/>
  <c r="F29"/>
  <c r="E29"/>
  <c r="D29"/>
  <c r="F28"/>
  <c r="E28"/>
  <c r="D28"/>
  <c r="F27"/>
  <c r="E27"/>
  <c r="D27"/>
  <c r="O24"/>
  <c r="L24"/>
  <c r="K24"/>
  <c r="J24"/>
  <c r="I24"/>
  <c r="C24"/>
  <c r="N73" l="1"/>
  <c r="N83" s="1"/>
  <c r="N91" s="1"/>
  <c r="N70"/>
  <c r="N71"/>
  <c r="E24"/>
  <c r="C32"/>
  <c r="C45" s="1"/>
  <c r="D45" i="1"/>
  <c r="E45"/>
  <c r="F45"/>
  <c r="J88" i="2"/>
  <c r="J50"/>
  <c r="J89"/>
  <c r="J86"/>
  <c r="J87"/>
  <c r="J70"/>
  <c r="J71"/>
  <c r="I32"/>
  <c r="I45" s="1"/>
  <c r="I88"/>
  <c r="I50"/>
  <c r="I87"/>
  <c r="I70"/>
  <c r="I89"/>
  <c r="I86"/>
  <c r="I71"/>
  <c r="K30"/>
  <c r="K88"/>
  <c r="K50"/>
  <c r="K87"/>
  <c r="K70"/>
  <c r="K89"/>
  <c r="K86"/>
  <c r="K71"/>
  <c r="P24"/>
  <c r="O88"/>
  <c r="P88" s="1"/>
  <c r="O50"/>
  <c r="P50" s="1"/>
  <c r="O87"/>
  <c r="P87" s="1"/>
  <c r="O70"/>
  <c r="P70" s="1"/>
  <c r="O89"/>
  <c r="P89" s="1"/>
  <c r="O86"/>
  <c r="P86" s="1"/>
  <c r="O71"/>
  <c r="P71" s="1"/>
  <c r="I51"/>
  <c r="K51"/>
  <c r="O51"/>
  <c r="P51" s="1"/>
  <c r="L88"/>
  <c r="L50"/>
  <c r="L89"/>
  <c r="L86"/>
  <c r="L71"/>
  <c r="L87"/>
  <c r="L70"/>
  <c r="J51"/>
  <c r="L51"/>
  <c r="O32"/>
  <c r="O45" s="1"/>
  <c r="L32"/>
  <c r="L45" s="1"/>
  <c r="K32"/>
  <c r="K45" s="1"/>
  <c r="J32"/>
  <c r="J45" s="1"/>
  <c r="J27"/>
  <c r="L27"/>
  <c r="I28"/>
  <c r="K28"/>
  <c r="O28"/>
  <c r="P28" s="1"/>
  <c r="J29"/>
  <c r="L29"/>
  <c r="J30"/>
  <c r="L30"/>
  <c r="I27"/>
  <c r="K27"/>
  <c r="O27"/>
  <c r="P27" s="1"/>
  <c r="J28"/>
  <c r="L28"/>
  <c r="I29"/>
  <c r="K29"/>
  <c r="O29"/>
  <c r="P29" s="1"/>
  <c r="I30"/>
  <c r="O30"/>
  <c r="P30" s="1"/>
  <c r="I53" l="1"/>
  <c r="I67" s="1"/>
  <c r="I73" s="1"/>
  <c r="I83" s="1"/>
  <c r="I91" s="1"/>
  <c r="J49"/>
  <c r="J48"/>
  <c r="K48"/>
  <c r="K49"/>
  <c r="O48"/>
  <c r="P48" s="1"/>
  <c r="O49"/>
  <c r="P49" s="1"/>
  <c r="P45"/>
  <c r="I48"/>
  <c r="I49"/>
  <c r="L49"/>
  <c r="L48"/>
  <c r="F45"/>
  <c r="E45"/>
  <c r="D45"/>
  <c r="J53"/>
  <c r="J67" s="1"/>
  <c r="J73" s="1"/>
  <c r="J83" s="1"/>
  <c r="J91" s="1"/>
  <c r="K53"/>
  <c r="K67" s="1"/>
  <c r="K73" s="1"/>
  <c r="K83" s="1"/>
  <c r="K91" s="1"/>
  <c r="P32"/>
  <c r="L53"/>
  <c r="L67" s="1"/>
  <c r="L73" s="1"/>
  <c r="L83" s="1"/>
  <c r="L91" s="1"/>
  <c r="C53"/>
  <c r="F32"/>
  <c r="E32"/>
  <c r="D32"/>
  <c r="O53" l="1"/>
  <c r="O67" s="1"/>
  <c r="C67"/>
  <c r="E53"/>
  <c r="P53" l="1"/>
  <c r="E67"/>
  <c r="C73"/>
  <c r="P67"/>
  <c r="O73"/>
  <c r="P73" l="1"/>
  <c r="O83"/>
  <c r="E73"/>
  <c r="C83"/>
  <c r="G73"/>
  <c r="C91" l="1"/>
  <c r="D83"/>
  <c r="F83"/>
  <c r="E83"/>
  <c r="O91"/>
  <c r="P91" s="1"/>
  <c r="P83"/>
  <c r="E91" l="1"/>
  <c r="C101"/>
  <c r="E101" l="1"/>
  <c r="C109"/>
  <c r="E109" s="1"/>
  <c r="D101"/>
  <c r="F101"/>
</calcChain>
</file>

<file path=xl/sharedStrings.xml><?xml version="1.0" encoding="utf-8"?>
<sst xmlns="http://schemas.openxmlformats.org/spreadsheetml/2006/main" count="450" uniqueCount="100">
  <si>
    <t>oz</t>
  </si>
  <si>
    <t>Barley</t>
  </si>
  <si>
    <t>Wheat</t>
  </si>
  <si>
    <t>Rye</t>
  </si>
  <si>
    <t xml:space="preserve"> Corn</t>
  </si>
  <si>
    <t>ABV</t>
  </si>
  <si>
    <t>Proof</t>
  </si>
  <si>
    <t>Amount</t>
  </si>
  <si>
    <t>ml</t>
  </si>
  <si>
    <t>Infinity Bottle Project</t>
  </si>
  <si>
    <t>Rebel Yell SiB</t>
  </si>
  <si>
    <t>Whiskey Additions</t>
  </si>
  <si>
    <t>Date</t>
  </si>
  <si>
    <t>Whiskey Shared with …</t>
  </si>
  <si>
    <r>
      <rPr>
        <b/>
        <sz val="8"/>
        <color rgb="FFFFFFFF"/>
        <rFont val="Calibri"/>
        <family val="2"/>
      </rPr>
      <t>(2</t>
    </r>
    <r>
      <rPr>
        <b/>
        <vertAlign val="superscript"/>
        <sz val="8"/>
        <color rgb="FFFFFFFF"/>
        <rFont val="Calibri"/>
        <family val="2"/>
      </rPr>
      <t>nd</t>
    </r>
    <r>
      <rPr>
        <b/>
        <sz val="8"/>
        <color rgb="FFFFFFFF"/>
        <rFont val="Calibri"/>
        <family val="2"/>
      </rPr>
      <t xml:space="preserve"> Fills)</t>
    </r>
  </si>
  <si>
    <r>
      <t>(2</t>
    </r>
    <r>
      <rPr>
        <b/>
        <vertAlign val="superscript"/>
        <sz val="8"/>
        <color rgb="FFFFFFFF"/>
        <rFont val="Calibri"/>
        <family val="2"/>
      </rPr>
      <t>nd</t>
    </r>
    <r>
      <rPr>
        <b/>
        <sz val="8"/>
        <color rgb="FFFFFFFF"/>
        <rFont val="Calibri"/>
        <family val="2"/>
      </rPr>
      <t xml:space="preserve"> Pours)</t>
    </r>
  </si>
  <si>
    <r>
      <t>(3</t>
    </r>
    <r>
      <rPr>
        <b/>
        <vertAlign val="superscript"/>
        <sz val="8"/>
        <color rgb="FFFFFFFF"/>
        <rFont val="Calibri"/>
        <family val="2"/>
      </rPr>
      <t>rd</t>
    </r>
    <r>
      <rPr>
        <b/>
        <sz val="8"/>
        <color rgb="FFFFFFFF"/>
        <rFont val="Calibri"/>
        <family val="2"/>
      </rPr>
      <t xml:space="preserve"> Fills)</t>
    </r>
  </si>
  <si>
    <r>
      <t>(3</t>
    </r>
    <r>
      <rPr>
        <b/>
        <vertAlign val="superscript"/>
        <sz val="8"/>
        <color rgb="FFFFFFFF"/>
        <rFont val="Calibri"/>
        <family val="2"/>
      </rPr>
      <t>rd</t>
    </r>
    <r>
      <rPr>
        <b/>
        <sz val="8"/>
        <color rgb="FFFFFFFF"/>
        <rFont val="Calibri"/>
        <family val="2"/>
      </rPr>
      <t xml:space="preserve"> Pours)</t>
    </r>
  </si>
  <si>
    <r>
      <t>(4</t>
    </r>
    <r>
      <rPr>
        <b/>
        <vertAlign val="superscript"/>
        <sz val="8"/>
        <color rgb="FFFFFFFF"/>
        <rFont val="Calibri"/>
        <family val="2"/>
      </rPr>
      <t>th</t>
    </r>
    <r>
      <rPr>
        <b/>
        <sz val="8"/>
        <color rgb="FFFFFFFF"/>
        <rFont val="Calibri"/>
        <family val="2"/>
      </rPr>
      <t xml:space="preserve"> Fills)</t>
    </r>
  </si>
  <si>
    <r>
      <t>(4</t>
    </r>
    <r>
      <rPr>
        <b/>
        <vertAlign val="superscript"/>
        <sz val="8"/>
        <color rgb="FFFFFFFF"/>
        <rFont val="Calibri"/>
        <family val="2"/>
      </rPr>
      <t>th</t>
    </r>
    <r>
      <rPr>
        <b/>
        <sz val="8"/>
        <color rgb="FFFFFFFF"/>
        <rFont val="Calibri"/>
        <family val="2"/>
      </rPr>
      <t xml:space="preserve"> Pours)</t>
    </r>
  </si>
  <si>
    <t>Corn</t>
  </si>
  <si>
    <t>mL</t>
  </si>
  <si>
    <r>
      <t>(5</t>
    </r>
    <r>
      <rPr>
        <b/>
        <vertAlign val="superscript"/>
        <sz val="8"/>
        <color rgb="FFFFFFFF"/>
        <rFont val="Calibri"/>
        <family val="2"/>
      </rPr>
      <t>th</t>
    </r>
    <r>
      <rPr>
        <b/>
        <sz val="8"/>
        <color rgb="FFFFFFFF"/>
        <rFont val="Calibri"/>
        <family val="2"/>
      </rPr>
      <t xml:space="preserve"> Fills)</t>
    </r>
  </si>
  <si>
    <r>
      <t>(5</t>
    </r>
    <r>
      <rPr>
        <b/>
        <vertAlign val="superscript"/>
        <sz val="8"/>
        <color rgb="FFFFFFFF"/>
        <rFont val="Calibri"/>
        <family val="2"/>
      </rPr>
      <t>th</t>
    </r>
    <r>
      <rPr>
        <b/>
        <sz val="8"/>
        <color rgb="FFFFFFFF"/>
        <rFont val="Calibri"/>
        <family val="2"/>
      </rPr>
      <t xml:space="preserve"> Pours)</t>
    </r>
  </si>
  <si>
    <r>
      <t>(6</t>
    </r>
    <r>
      <rPr>
        <b/>
        <vertAlign val="superscript"/>
        <sz val="8"/>
        <color rgb="FFFFFFFF"/>
        <rFont val="Calibri"/>
        <family val="2"/>
      </rPr>
      <t>th</t>
    </r>
    <r>
      <rPr>
        <b/>
        <sz val="8"/>
        <color rgb="FFFFFFFF"/>
        <rFont val="Calibri"/>
        <family val="2"/>
      </rPr>
      <t xml:space="preserve"> Fills)</t>
    </r>
  </si>
  <si>
    <r>
      <t>(6</t>
    </r>
    <r>
      <rPr>
        <b/>
        <vertAlign val="superscript"/>
        <sz val="8"/>
        <color rgb="FFFFFFFF"/>
        <rFont val="Calibri"/>
        <family val="2"/>
      </rPr>
      <t>th</t>
    </r>
    <r>
      <rPr>
        <b/>
        <sz val="8"/>
        <color rgb="FFFFFFFF"/>
        <rFont val="Calibri"/>
        <family val="2"/>
      </rPr>
      <t xml:space="preserve"> Pours)</t>
    </r>
  </si>
  <si>
    <t>Maker's Mark Cask Strength</t>
  </si>
  <si>
    <t>Booker's 2019-04 Beaten Biscuits</t>
  </si>
  <si>
    <t>Old Forester 120</t>
  </si>
  <si>
    <t>Booker's 2020-01 Granny's Batch</t>
  </si>
  <si>
    <t>Larceny Barrel Proof A120</t>
  </si>
  <si>
    <t>Booker's 2020-00 Boston Batch</t>
  </si>
  <si>
    <t>Aprox  Fill Amount</t>
  </si>
  <si>
    <t>Aprox Share Amount</t>
  </si>
  <si>
    <t>Infinity Whiskey in the Bottle</t>
  </si>
  <si>
    <t>Char</t>
  </si>
  <si>
    <t>BEP</t>
  </si>
  <si>
    <t>(Calculated)</t>
  </si>
  <si>
    <r>
      <rPr>
        <sz val="8"/>
        <color rgb="FFFFFFFF"/>
        <rFont val="Calibri"/>
        <family val="2"/>
        <scheme val="minor"/>
      </rPr>
      <t>worksheet courtesy of</t>
    </r>
    <r>
      <rPr>
        <b/>
        <sz val="10"/>
        <color rgb="FFFFFFFF"/>
        <rFont val="Roboto Black"/>
      </rPr>
      <t xml:space="preserve"> WhiskeyfortheAges.com</t>
    </r>
  </si>
  <si>
    <t>Hannah Dawson</t>
  </si>
  <si>
    <t>Brian Dawson</t>
  </si>
  <si>
    <r>
      <t>BEP</t>
    </r>
    <r>
      <rPr>
        <b/>
        <sz val="8"/>
        <color rgb="FFFFFFFF"/>
        <rFont val="Calibri"/>
        <family val="2"/>
      </rPr>
      <t>*</t>
    </r>
  </si>
  <si>
    <r>
      <t>ABV</t>
    </r>
    <r>
      <rPr>
        <b/>
        <sz val="8"/>
        <color rgb="FFFFFFFF"/>
        <rFont val="Calibri"/>
        <family val="2"/>
      </rPr>
      <t>*</t>
    </r>
  </si>
  <si>
    <t>*BEP</t>
  </si>
  <si>
    <t>Barrel Entry Proof</t>
  </si>
  <si>
    <t>*ABV</t>
  </si>
  <si>
    <t>Alcohol by Volume</t>
  </si>
  <si>
    <t>WftA Neck Pour High Proof Bourbon Infinity Bottle Project</t>
  </si>
  <si>
    <r>
      <t>(1</t>
    </r>
    <r>
      <rPr>
        <b/>
        <vertAlign val="superscript"/>
        <sz val="8"/>
        <color rgb="FFFFFFFF"/>
        <rFont val="Calibri"/>
        <family val="2"/>
      </rPr>
      <t>st</t>
    </r>
    <r>
      <rPr>
        <b/>
        <sz val="10"/>
        <color rgb="FFFFFFFF"/>
        <rFont val="Calibri"/>
        <family val="2"/>
      </rPr>
      <t xml:space="preserve"> Fills)</t>
    </r>
  </si>
  <si>
    <r>
      <t>(1</t>
    </r>
    <r>
      <rPr>
        <b/>
        <vertAlign val="superscript"/>
        <sz val="8"/>
        <color rgb="FFFFFFFF"/>
        <rFont val="Calibri"/>
        <family val="2"/>
      </rPr>
      <t>st</t>
    </r>
    <r>
      <rPr>
        <b/>
        <sz val="10"/>
        <color rgb="FFFFFFFF"/>
        <rFont val="Calibri"/>
        <family val="2"/>
      </rPr>
      <t xml:space="preserve"> Pours)</t>
    </r>
  </si>
  <si>
    <r>
      <t>(2</t>
    </r>
    <r>
      <rPr>
        <b/>
        <vertAlign val="superscript"/>
        <sz val="8"/>
        <color rgb="FFFFFFFF"/>
        <rFont val="Calibri"/>
        <family val="2"/>
      </rPr>
      <t>nd</t>
    </r>
    <r>
      <rPr>
        <b/>
        <sz val="10"/>
        <color rgb="FFFFFFFF"/>
        <rFont val="Calibri"/>
        <family val="2"/>
      </rPr>
      <t xml:space="preserve"> Fills)</t>
    </r>
  </si>
  <si>
    <r>
      <t>(2</t>
    </r>
    <r>
      <rPr>
        <b/>
        <vertAlign val="superscript"/>
        <sz val="8"/>
        <color rgb="FFFFFFFF"/>
        <rFont val="Calibri"/>
        <family val="2"/>
      </rPr>
      <t>nd</t>
    </r>
    <r>
      <rPr>
        <b/>
        <sz val="10"/>
        <color rgb="FFFFFFFF"/>
        <rFont val="Calibri"/>
        <family val="2"/>
      </rPr>
      <t xml:space="preserve"> Pours)</t>
    </r>
  </si>
  <si>
    <r>
      <t>(3</t>
    </r>
    <r>
      <rPr>
        <b/>
        <vertAlign val="superscript"/>
        <sz val="8"/>
        <color rgb="FFFFFFFF"/>
        <rFont val="Calibri"/>
        <family val="2"/>
      </rPr>
      <t>rd</t>
    </r>
    <r>
      <rPr>
        <b/>
        <sz val="10"/>
        <color rgb="FFFFFFFF"/>
        <rFont val="Calibri"/>
        <family val="2"/>
      </rPr>
      <t xml:space="preserve"> Fills)</t>
    </r>
  </si>
  <si>
    <r>
      <t>(3</t>
    </r>
    <r>
      <rPr>
        <b/>
        <vertAlign val="superscript"/>
        <sz val="8"/>
        <color rgb="FFFFFFFF"/>
        <rFont val="Calibri"/>
        <family val="2"/>
      </rPr>
      <t>rd</t>
    </r>
    <r>
      <rPr>
        <b/>
        <sz val="10"/>
        <color rgb="FFFFFFFF"/>
        <rFont val="Calibri"/>
        <family val="2"/>
      </rPr>
      <t xml:space="preserve"> Pours)</t>
    </r>
  </si>
  <si>
    <r>
      <t>(4</t>
    </r>
    <r>
      <rPr>
        <b/>
        <vertAlign val="superscript"/>
        <sz val="8"/>
        <color rgb="FFFFFFFF"/>
        <rFont val="Calibri"/>
        <family val="2"/>
      </rPr>
      <t>th</t>
    </r>
    <r>
      <rPr>
        <b/>
        <sz val="10"/>
        <color rgb="FFFFFFFF"/>
        <rFont val="Calibri"/>
        <family val="2"/>
      </rPr>
      <t xml:space="preserve"> Fills)</t>
    </r>
  </si>
  <si>
    <r>
      <t>(4</t>
    </r>
    <r>
      <rPr>
        <b/>
        <vertAlign val="superscript"/>
        <sz val="8"/>
        <color rgb="FFFFFFFF"/>
        <rFont val="Calibri"/>
        <family val="2"/>
      </rPr>
      <t>th</t>
    </r>
    <r>
      <rPr>
        <b/>
        <sz val="10"/>
        <color rgb="FFFFFFFF"/>
        <rFont val="Calibri"/>
        <family val="2"/>
      </rPr>
      <t xml:space="preserve"> Pours)</t>
    </r>
  </si>
  <si>
    <r>
      <t>J Henry 7 Year Old Cask Strength</t>
    </r>
    <r>
      <rPr>
        <sz val="7"/>
        <rFont val="Calibri"/>
        <family val="2"/>
      </rPr>
      <t xml:space="preserve">    (est BEP)</t>
    </r>
  </si>
  <si>
    <r>
      <t>Old Ezra 7 Yr Barrel Strength</t>
    </r>
    <r>
      <rPr>
        <sz val="7"/>
        <rFont val="Calibri"/>
        <family val="2"/>
      </rPr>
      <t xml:space="preserve">   (est Char, BEP)</t>
    </r>
  </si>
  <si>
    <r>
      <t>Four Roses SiB Idaho Private Select</t>
    </r>
    <r>
      <rPr>
        <sz val="7"/>
        <rFont val="Calibri"/>
        <family val="2"/>
      </rPr>
      <t xml:space="preserve">   (2019)</t>
    </r>
  </si>
  <si>
    <r>
      <t>Knob Creek Select Barrel Idaho #1</t>
    </r>
    <r>
      <rPr>
        <sz val="7"/>
        <rFont val="Calibri"/>
        <family val="2"/>
      </rPr>
      <t xml:space="preserve">      (2020)</t>
    </r>
  </si>
  <si>
    <r>
      <t>1792 Full Proof</t>
    </r>
    <r>
      <rPr>
        <sz val="7"/>
        <rFont val="Calibri"/>
        <family val="2"/>
      </rPr>
      <t xml:space="preserve">                                  (aprx mash bill)</t>
    </r>
  </si>
  <si>
    <r>
      <t>Knob Creek Select Barrel Idaho #2</t>
    </r>
    <r>
      <rPr>
        <sz val="7"/>
        <rFont val="Calibri"/>
        <family val="2"/>
      </rPr>
      <t xml:space="preserve">     (2020)</t>
    </r>
  </si>
  <si>
    <r>
      <t>(1</t>
    </r>
    <r>
      <rPr>
        <b/>
        <vertAlign val="superscript"/>
        <sz val="8"/>
        <color rgb="FFFFFFFF"/>
        <rFont val="Calibri"/>
        <family val="2"/>
      </rPr>
      <t>st</t>
    </r>
    <r>
      <rPr>
        <b/>
        <sz val="8"/>
        <color rgb="FFFFFFFF"/>
        <rFont val="Calibri"/>
        <family val="2"/>
      </rPr>
      <t xml:space="preserve"> Pours)</t>
    </r>
  </si>
  <si>
    <t>Colonel EH Taylor Barrel Proof Batch 8</t>
  </si>
  <si>
    <t>Booker's 2020-03 Pigskin Batch</t>
  </si>
  <si>
    <t>Brian Dawson . . . . . . . . (review written)</t>
  </si>
  <si>
    <r>
      <t>Stagg Jr Batch 12</t>
    </r>
    <r>
      <rPr>
        <sz val="7"/>
        <rFont val="Calibri"/>
        <family val="2"/>
      </rPr>
      <t xml:space="preserve">                                 (aprx mash bill)</t>
    </r>
  </si>
  <si>
    <r>
      <t>Stagg Jr Batch 13</t>
    </r>
    <r>
      <rPr>
        <sz val="7"/>
        <rFont val="Calibri"/>
        <family val="2"/>
      </rPr>
      <t xml:space="preserve">                                 (aprx mash bill)</t>
    </r>
  </si>
  <si>
    <r>
      <t>Stagg Jr Batch 14</t>
    </r>
    <r>
      <rPr>
        <sz val="7"/>
        <rFont val="Calibri"/>
        <family val="2"/>
      </rPr>
      <t xml:space="preserve">                                 (aprx mash bill)</t>
    </r>
  </si>
  <si>
    <t>Hannah Dawson . . . . . . (review written)</t>
  </si>
  <si>
    <t>Maker's Mark PS (ID Dir Cut Batch #4)</t>
  </si>
  <si>
    <t>Maker's Mark PS (ID Dir Cut Batch #6)</t>
  </si>
  <si>
    <t>Larceny Barrel Proof B520</t>
  </si>
  <si>
    <t>Larceny Barrel Proof A121</t>
  </si>
  <si>
    <r>
      <t>Weller Full Proof</t>
    </r>
    <r>
      <rPr>
        <sz val="7"/>
        <rFont val="Calibri"/>
        <family val="2"/>
      </rPr>
      <t xml:space="preserve">                                (aprx mash bill)</t>
    </r>
  </si>
  <si>
    <t>Booker's 2021-01 Donohoe's Batch</t>
  </si>
  <si>
    <t>Approx Share Amount</t>
  </si>
  <si>
    <t>Brian Dawson . . . . . . . . . (review written)</t>
  </si>
  <si>
    <t>Adam  . . . . . . . . . . . (Given Bottle Sample)</t>
  </si>
  <si>
    <t>Ben  . . . . . . . . . . . . . (Given Bottle Sample)</t>
  </si>
  <si>
    <t>Sample Bottling</t>
  </si>
  <si>
    <t>Larceny Barrel Proof B521</t>
  </si>
  <si>
    <r>
      <t>Stagg Jr Batch 15</t>
    </r>
    <r>
      <rPr>
        <sz val="7"/>
        <rFont val="Calibri"/>
        <family val="2"/>
      </rPr>
      <t xml:space="preserve">                                 (aprx mash bill)</t>
    </r>
  </si>
  <si>
    <t>Elijah Craig Barrel Proof B518</t>
  </si>
  <si>
    <t>Elijah Craig Barrel Proof C919</t>
  </si>
  <si>
    <t>Elijah Craig Barrel Proof B520</t>
  </si>
  <si>
    <t>Elijah Craig Barrel Proof A121</t>
  </si>
  <si>
    <t>Elijah Craig Barrel Proof B521</t>
  </si>
  <si>
    <t>Booker's 2021-02 Tagalong Batch</t>
  </si>
  <si>
    <t>Booker's 2021-03 Bardstown Batch</t>
  </si>
  <si>
    <t>Elijah Craig Barrel Proof C920</t>
  </si>
  <si>
    <t>Elijah Craig Barrel Proof C921</t>
  </si>
  <si>
    <r>
      <t>Knob Creek Select Barrel Idaho #9</t>
    </r>
    <r>
      <rPr>
        <sz val="7"/>
        <rFont val="Calibri"/>
        <family val="2"/>
      </rPr>
      <t xml:space="preserve">     (2021)</t>
    </r>
  </si>
  <si>
    <t>Larceny Barrel Proof C921</t>
  </si>
  <si>
    <t>Booker's 2018-04 Kitchen Table Batch</t>
  </si>
  <si>
    <r>
      <t>Stagg Jr Batch 17</t>
    </r>
    <r>
      <rPr>
        <sz val="7"/>
        <rFont val="Calibri"/>
        <family val="2"/>
      </rPr>
      <t xml:space="preserve">                                 (aprx mash bill)</t>
    </r>
  </si>
  <si>
    <r>
      <t>Stagg Jr Batch 16</t>
    </r>
    <r>
      <rPr>
        <sz val="7"/>
        <rFont val="Calibri"/>
        <family val="2"/>
      </rPr>
      <t xml:space="preserve">                                 (aprx mash bill)</t>
    </r>
  </si>
  <si>
    <r>
      <t>Little Book Chapter 3</t>
    </r>
    <r>
      <rPr>
        <sz val="7"/>
        <rFont val="Calibri"/>
        <family val="2"/>
      </rPr>
      <t xml:space="preserve">                      (aprx mash bill)</t>
    </r>
  </si>
  <si>
    <t>Bottle Label: Bottle Your Brand</t>
  </si>
  <si>
    <t xml:space="preserve">https://www.bottleyourbrand.com/ </t>
  </si>
</sst>
</file>

<file path=xl/styles.xml><?xml version="1.0" encoding="utf-8"?>
<styleSheet xmlns="http://schemas.openxmlformats.org/spreadsheetml/2006/main">
  <numFmts count="4">
    <numFmt numFmtId="164" formatCode="0_);[Red]\(0\)"/>
    <numFmt numFmtId="165" formatCode="0.00_);[Red]\(0.00\)"/>
    <numFmt numFmtId="166" formatCode="0.0"/>
    <numFmt numFmtId="167" formatCode="0.0%"/>
  </numFmts>
  <fonts count="19">
    <font>
      <sz val="10"/>
      <name val="Calibri"/>
    </font>
    <font>
      <b/>
      <sz val="10"/>
      <color rgb="FFFFFFFF"/>
      <name val="Calibri"/>
      <family val="2"/>
    </font>
    <font>
      <b/>
      <sz val="10"/>
      <color rgb="FFFFFFFF"/>
      <name val="Roboto Black"/>
    </font>
    <font>
      <b/>
      <sz val="10"/>
      <name val="Calibri"/>
      <family val="2"/>
    </font>
    <font>
      <b/>
      <sz val="10"/>
      <color rgb="FF800000"/>
      <name val="Calibri"/>
      <family val="2"/>
    </font>
    <font>
      <sz val="8"/>
      <color rgb="FFFFFFFF"/>
      <name val="Calibri"/>
      <family val="2"/>
      <scheme val="minor"/>
    </font>
    <font>
      <b/>
      <sz val="10"/>
      <name val="Calibri"/>
      <family val="2"/>
    </font>
    <font>
      <b/>
      <sz val="10"/>
      <color rgb="FFFFFFFF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</font>
    <font>
      <b/>
      <sz val="8"/>
      <color rgb="FFFFFFFF"/>
      <name val="Calibri"/>
      <family val="2"/>
    </font>
    <font>
      <b/>
      <vertAlign val="superscript"/>
      <sz val="8"/>
      <color rgb="FFFFFFFF"/>
      <name val="Calibri"/>
      <family val="2"/>
    </font>
    <font>
      <b/>
      <sz val="10"/>
      <color rgb="FF800000"/>
      <name val="Calibri"/>
      <family val="2"/>
    </font>
    <font>
      <b/>
      <sz val="7"/>
      <color rgb="FFFFFFFF"/>
      <name val="Roboto Black"/>
    </font>
    <font>
      <b/>
      <sz val="10"/>
      <color rgb="FFFF0000"/>
      <name val="Calibri"/>
      <family val="2"/>
    </font>
    <font>
      <sz val="10"/>
      <color theme="0"/>
      <name val="Calibri"/>
      <family val="2"/>
    </font>
    <font>
      <sz val="7"/>
      <name val="Calibri"/>
      <family val="2"/>
    </font>
    <font>
      <b/>
      <sz val="10"/>
      <color rgb="FFC67A14"/>
      <name val="Calibri"/>
      <family val="2"/>
    </font>
    <font>
      <u/>
      <sz val="10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0000"/>
        <bgColor rgb="FF000000"/>
      </patternFill>
    </fill>
    <fill>
      <patternFill patternType="solid">
        <fgColor rgb="FF800000"/>
        <bgColor rgb="FF000000"/>
      </patternFill>
    </fill>
  </fills>
  <borders count="5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3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164" fontId="0" fillId="2" borderId="0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2" fontId="0" fillId="2" borderId="0" xfId="0" applyNumberFormat="1" applyFill="1" applyBorder="1" applyAlignment="1">
      <alignment horizontal="left" vertical="center"/>
    </xf>
    <xf numFmtId="9" fontId="4" fillId="2" borderId="0" xfId="0" applyNumberFormat="1" applyFont="1" applyFill="1" applyBorder="1" applyAlignment="1">
      <alignment horizontal="center" vertical="center"/>
    </xf>
    <xf numFmtId="10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16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9" fontId="0" fillId="3" borderId="0" xfId="0" applyNumberFormat="1" applyFill="1" applyAlignment="1">
      <alignment horizontal="center" vertical="center"/>
    </xf>
    <xf numFmtId="10" fontId="0" fillId="3" borderId="0" xfId="0" applyNumberFormat="1" applyFill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2" fontId="0" fillId="3" borderId="0" xfId="0" applyNumberFormat="1" applyFill="1" applyBorder="1" applyAlignment="1">
      <alignment horizontal="left" vertical="center"/>
    </xf>
    <xf numFmtId="9" fontId="4" fillId="3" borderId="0" xfId="0" applyNumberFormat="1" applyFont="1" applyFill="1" applyBorder="1" applyAlignment="1">
      <alignment horizontal="center" vertical="center"/>
    </xf>
    <xf numFmtId="10" fontId="0" fillId="3" borderId="0" xfId="0" applyNumberFormat="1" applyFill="1" applyBorder="1" applyAlignment="1">
      <alignment horizontal="center" vertical="center"/>
    </xf>
    <xf numFmtId="0" fontId="0" fillId="0" borderId="0" xfId="0" applyAlignment="1" applyProtection="1">
      <alignment horizontal="left" vertical="center"/>
    </xf>
    <xf numFmtId="2" fontId="0" fillId="0" borderId="0" xfId="0" applyNumberFormat="1" applyAlignment="1" applyProtection="1">
      <alignment horizontal="right" vertical="center"/>
    </xf>
    <xf numFmtId="0" fontId="0" fillId="0" borderId="1" xfId="0" applyBorder="1" applyAlignment="1" applyProtection="1">
      <alignment horizontal="left" vertical="center"/>
    </xf>
    <xf numFmtId="0" fontId="0" fillId="3" borderId="0" xfId="0" applyFill="1" applyAlignment="1" applyProtection="1">
      <alignment horizontal="left" vertical="center"/>
    </xf>
    <xf numFmtId="2" fontId="0" fillId="3" borderId="0" xfId="0" applyNumberFormat="1" applyFill="1" applyAlignment="1" applyProtection="1">
      <alignment horizontal="left" vertical="center"/>
    </xf>
    <xf numFmtId="0" fontId="0" fillId="3" borderId="1" xfId="0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2" fontId="3" fillId="0" borderId="0" xfId="0" applyNumberFormat="1" applyFont="1" applyAlignment="1" applyProtection="1">
      <alignment horizontal="right" vertical="center"/>
    </xf>
    <xf numFmtId="0" fontId="3" fillId="0" borderId="1" xfId="0" applyFont="1" applyBorder="1" applyAlignment="1" applyProtection="1">
      <alignment horizontal="left" vertical="center"/>
    </xf>
    <xf numFmtId="2" fontId="0" fillId="0" borderId="1" xfId="0" applyNumberFormat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164" fontId="8" fillId="0" borderId="0" xfId="0" applyNumberFormat="1" applyFont="1" applyAlignment="1" applyProtection="1">
      <alignment horizontal="left" vertical="center"/>
    </xf>
    <xf numFmtId="165" fontId="0" fillId="0" borderId="0" xfId="0" applyNumberFormat="1" applyAlignment="1" applyProtection="1">
      <alignment horizontal="right" vertical="center"/>
    </xf>
    <xf numFmtId="164" fontId="8" fillId="0" borderId="1" xfId="0" applyNumberFormat="1" applyFont="1" applyBorder="1" applyAlignment="1" applyProtection="1">
      <alignment horizontal="left" vertical="center"/>
    </xf>
    <xf numFmtId="164" fontId="0" fillId="0" borderId="0" xfId="0" applyNumberFormat="1" applyAlignment="1" applyProtection="1">
      <alignment horizontal="left" vertical="center"/>
    </xf>
    <xf numFmtId="164" fontId="0" fillId="0" borderId="1" xfId="0" applyNumberFormat="1" applyBorder="1" applyAlignment="1" applyProtection="1">
      <alignment horizontal="left" vertical="center"/>
    </xf>
    <xf numFmtId="164" fontId="6" fillId="0" borderId="0" xfId="0" applyNumberFormat="1" applyFont="1" applyAlignment="1" applyProtection="1">
      <alignment horizontal="left" vertical="center"/>
    </xf>
    <xf numFmtId="2" fontId="6" fillId="0" borderId="0" xfId="0" applyNumberFormat="1" applyFont="1" applyAlignment="1" applyProtection="1">
      <alignment horizontal="right" vertical="center"/>
    </xf>
    <xf numFmtId="164" fontId="6" fillId="0" borderId="1" xfId="0" applyNumberFormat="1" applyFont="1" applyBorder="1" applyAlignment="1" applyProtection="1">
      <alignment horizontal="left" vertical="center"/>
    </xf>
    <xf numFmtId="15" fontId="0" fillId="0" borderId="1" xfId="0" applyNumberFormat="1" applyBorder="1" applyAlignment="1" applyProtection="1">
      <alignment horizontal="center" vertical="center"/>
    </xf>
    <xf numFmtId="9" fontId="0" fillId="0" borderId="0" xfId="0" applyNumberFormat="1" applyAlignment="1" applyProtection="1">
      <alignment horizontal="center" vertical="center"/>
    </xf>
    <xf numFmtId="9" fontId="0" fillId="0" borderId="1" xfId="0" applyNumberFormat="1" applyBorder="1" applyAlignment="1" applyProtection="1">
      <alignment horizontal="center" vertical="center"/>
    </xf>
    <xf numFmtId="10" fontId="0" fillId="0" borderId="2" xfId="0" applyNumberFormat="1" applyBorder="1" applyAlignment="1" applyProtection="1">
      <alignment horizontal="center" vertical="center"/>
    </xf>
    <xf numFmtId="164" fontId="0" fillId="3" borderId="1" xfId="0" applyNumberForma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vertical="center"/>
    </xf>
    <xf numFmtId="0" fontId="0" fillId="3" borderId="1" xfId="0" applyFill="1" applyBorder="1" applyAlignment="1" applyProtection="1">
      <alignment vertical="center"/>
    </xf>
    <xf numFmtId="9" fontId="12" fillId="3" borderId="0" xfId="0" applyNumberFormat="1" applyFont="1" applyFill="1" applyAlignment="1" applyProtection="1">
      <alignment horizontal="center" vertical="center"/>
    </xf>
    <xf numFmtId="9" fontId="4" fillId="3" borderId="0" xfId="0" applyNumberFormat="1" applyFont="1" applyFill="1" applyAlignment="1" applyProtection="1">
      <alignment horizontal="center" vertical="center"/>
    </xf>
    <xf numFmtId="9" fontId="4" fillId="3" borderId="1" xfId="0" applyNumberFormat="1" applyFont="1" applyFill="1" applyBorder="1" applyAlignment="1" applyProtection="1">
      <alignment horizontal="center" vertical="center"/>
    </xf>
    <xf numFmtId="10" fontId="0" fillId="3" borderId="2" xfId="0" applyNumberFormat="1" applyFill="1" applyBorder="1" applyAlignment="1" applyProtection="1">
      <alignment horizontal="center" vertical="center"/>
    </xf>
    <xf numFmtId="10" fontId="3" fillId="0" borderId="0" xfId="0" applyNumberFormat="1" applyFont="1" applyAlignment="1" applyProtection="1">
      <alignment horizontal="center" vertical="center"/>
    </xf>
    <xf numFmtId="10" fontId="3" fillId="0" borderId="1" xfId="0" applyNumberFormat="1" applyFont="1" applyBorder="1" applyAlignment="1" applyProtection="1">
      <alignment horizontal="center" vertical="center"/>
    </xf>
    <xf numFmtId="10" fontId="3" fillId="0" borderId="2" xfId="0" applyNumberFormat="1" applyFont="1" applyBorder="1" applyAlignment="1" applyProtection="1">
      <alignment horizontal="center" vertical="center"/>
    </xf>
    <xf numFmtId="9" fontId="0" fillId="3" borderId="0" xfId="0" applyNumberFormat="1" applyFill="1" applyAlignment="1" applyProtection="1">
      <alignment horizontal="center" vertical="center"/>
    </xf>
    <xf numFmtId="10" fontId="6" fillId="0" borderId="0" xfId="0" applyNumberFormat="1" applyFont="1" applyAlignment="1" applyProtection="1">
      <alignment horizontal="center" vertical="center"/>
    </xf>
    <xf numFmtId="10" fontId="6" fillId="0" borderId="2" xfId="0" applyNumberFormat="1" applyFont="1" applyBorder="1" applyAlignment="1" applyProtection="1">
      <alignment horizontal="center" vertical="center"/>
    </xf>
    <xf numFmtId="164" fontId="0" fillId="3" borderId="0" xfId="0" applyNumberForma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left" vertical="center"/>
    </xf>
    <xf numFmtId="2" fontId="0" fillId="3" borderId="0" xfId="0" applyNumberFormat="1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vertical="center"/>
    </xf>
    <xf numFmtId="9" fontId="4" fillId="3" borderId="0" xfId="0" applyNumberFormat="1" applyFont="1" applyFill="1" applyBorder="1" applyAlignment="1" applyProtection="1">
      <alignment horizontal="center" vertical="center"/>
    </xf>
    <xf numFmtId="10" fontId="0" fillId="3" borderId="0" xfId="0" applyNumberForma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164" fontId="0" fillId="2" borderId="0" xfId="0" applyNumberForma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 vertical="center"/>
    </xf>
    <xf numFmtId="2" fontId="0" fillId="2" borderId="0" xfId="0" applyNumberForma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vertical="center"/>
    </xf>
    <xf numFmtId="9" fontId="4" fillId="2" borderId="0" xfId="0" applyNumberFormat="1" applyFont="1" applyFill="1" applyBorder="1" applyAlignment="1" applyProtection="1">
      <alignment horizontal="center" vertical="center"/>
    </xf>
    <xf numFmtId="10" fontId="0" fillId="2" borderId="0" xfId="0" applyNumberForma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3" borderId="0" xfId="0" applyFill="1" applyAlignment="1" applyProtection="1">
      <alignment vertical="center"/>
    </xf>
    <xf numFmtId="0" fontId="0" fillId="3" borderId="0" xfId="0" applyFill="1" applyAlignment="1" applyProtection="1">
      <alignment horizontal="center" vertical="center"/>
    </xf>
    <xf numFmtId="2" fontId="0" fillId="3" borderId="0" xfId="0" applyNumberFormat="1" applyFill="1" applyAlignment="1" applyProtection="1">
      <alignment horizontal="center" vertical="center"/>
    </xf>
    <xf numFmtId="10" fontId="0" fillId="3" borderId="0" xfId="0" applyNumberFormat="1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164" fontId="2" fillId="3" borderId="0" xfId="0" applyNumberFormat="1" applyFont="1" applyFill="1" applyAlignment="1" applyProtection="1">
      <alignment horizontal="left" vertical="center"/>
    </xf>
    <xf numFmtId="164" fontId="2" fillId="3" borderId="0" xfId="0" applyNumberFormat="1" applyFont="1" applyFill="1" applyAlignment="1" applyProtection="1">
      <alignment horizontal="right" vertical="center"/>
    </xf>
    <xf numFmtId="0" fontId="3" fillId="3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6" fillId="3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10" fontId="0" fillId="0" borderId="0" xfId="0" applyNumberFormat="1" applyAlignment="1" applyProtection="1">
      <alignment horizontal="center" vertical="center"/>
    </xf>
    <xf numFmtId="15" fontId="0" fillId="0" borderId="0" xfId="0" applyNumberFormat="1" applyBorder="1" applyAlignment="1" applyProtection="1">
      <alignment horizontal="center" vertical="center"/>
      <protection locked="0"/>
    </xf>
    <xf numFmtId="164" fontId="0" fillId="3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left" vertical="center"/>
    </xf>
    <xf numFmtId="2" fontId="0" fillId="0" borderId="0" xfId="0" applyNumberFormat="1" applyBorder="1" applyAlignment="1" applyProtection="1">
      <alignment horizontal="right" vertical="center"/>
    </xf>
    <xf numFmtId="9" fontId="0" fillId="0" borderId="0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horizontal="center" vertical="center"/>
    </xf>
    <xf numFmtId="164" fontId="0" fillId="3" borderId="3" xfId="0" applyNumberFormat="1" applyFill="1" applyBorder="1" applyAlignment="1">
      <alignment horizontal="left" vertical="center"/>
    </xf>
    <xf numFmtId="0" fontId="0" fillId="3" borderId="4" xfId="0" applyFill="1" applyBorder="1" applyAlignment="1" applyProtection="1">
      <alignment horizontal="center" vertical="center"/>
    </xf>
    <xf numFmtId="164" fontId="3" fillId="0" borderId="3" xfId="0" applyNumberFormat="1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2" fontId="3" fillId="0" borderId="0" xfId="0" applyNumberFormat="1" applyFont="1" applyBorder="1" applyAlignment="1" applyProtection="1">
      <alignment horizontal="right" vertical="center"/>
    </xf>
    <xf numFmtId="10" fontId="3" fillId="0" borderId="0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 applyProtection="1">
      <alignment horizontal="center" vertical="center"/>
    </xf>
    <xf numFmtId="0" fontId="0" fillId="3" borderId="4" xfId="0" applyFill="1" applyBorder="1" applyAlignment="1">
      <alignment horizontal="center" vertical="center"/>
    </xf>
    <xf numFmtId="164" fontId="8" fillId="0" borderId="0" xfId="0" applyNumberFormat="1" applyFont="1" applyBorder="1" applyAlignment="1" applyProtection="1">
      <alignment horizontal="left" vertical="center"/>
    </xf>
    <xf numFmtId="165" fontId="0" fillId="0" borderId="0" xfId="0" applyNumberFormat="1" applyBorder="1" applyAlignment="1" applyProtection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left" vertical="center"/>
    </xf>
    <xf numFmtId="2" fontId="6" fillId="0" borderId="0" xfId="0" applyNumberFormat="1" applyFont="1" applyBorder="1" applyAlignment="1">
      <alignment horizontal="right" vertical="center"/>
    </xf>
    <xf numFmtId="10" fontId="6" fillId="0" borderId="0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164" fontId="0" fillId="0" borderId="0" xfId="0" applyNumberFormat="1" applyBorder="1" applyAlignment="1" applyProtection="1">
      <alignment horizontal="left" vertical="center"/>
    </xf>
    <xf numFmtId="10" fontId="0" fillId="0" borderId="0" xfId="0" applyNumberFormat="1" applyBorder="1" applyAlignment="1" applyProtection="1">
      <alignment horizontal="center" vertical="center"/>
      <protection locked="0"/>
    </xf>
    <xf numFmtId="9" fontId="0" fillId="0" borderId="4" xfId="0" applyNumberFormat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vertical="center"/>
    </xf>
    <xf numFmtId="9" fontId="4" fillId="3" borderId="4" xfId="0" applyNumberFormat="1" applyFont="1" applyFill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0" fontId="6" fillId="0" borderId="4" xfId="0" applyNumberFormat="1" applyFont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9" fontId="0" fillId="0" borderId="3" xfId="0" applyNumberFormat="1" applyBorder="1" applyAlignment="1" applyProtection="1">
      <alignment horizontal="center" vertical="center"/>
      <protection locked="0"/>
    </xf>
    <xf numFmtId="9" fontId="12" fillId="3" borderId="3" xfId="0" applyNumberFormat="1" applyFont="1" applyFill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6" fillId="0" borderId="3" xfId="0" applyNumberFormat="1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1" fillId="3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0" borderId="3" xfId="0" applyFont="1" applyBorder="1" applyAlignment="1" applyProtection="1">
      <alignment vertical="center"/>
      <protection locked="0"/>
    </xf>
    <xf numFmtId="164" fontId="2" fillId="3" borderId="0" xfId="0" applyNumberFormat="1" applyFont="1" applyFill="1" applyAlignment="1" applyProtection="1">
      <alignment horizontal="left" vertical="center"/>
    </xf>
    <xf numFmtId="164" fontId="2" fillId="3" borderId="0" xfId="0" applyNumberFormat="1" applyFont="1" applyFill="1" applyAlignment="1" applyProtection="1">
      <alignment horizontal="right" vertical="center"/>
    </xf>
    <xf numFmtId="165" fontId="0" fillId="3" borderId="0" xfId="0" applyNumberFormat="1" applyFill="1" applyAlignment="1" applyProtection="1">
      <alignment horizontal="center" vertical="center"/>
    </xf>
    <xf numFmtId="165" fontId="0" fillId="3" borderId="0" xfId="0" applyNumberFormat="1" applyFill="1" applyAlignment="1" applyProtection="1">
      <alignment horizontal="left" vertical="center"/>
    </xf>
    <xf numFmtId="165" fontId="6" fillId="0" borderId="0" xfId="0" applyNumberFormat="1" applyFont="1" applyAlignment="1" applyProtection="1">
      <alignment horizontal="right" vertical="center"/>
    </xf>
    <xf numFmtId="165" fontId="0" fillId="3" borderId="0" xfId="0" applyNumberFormat="1" applyFill="1" applyBorder="1" applyAlignment="1" applyProtection="1">
      <alignment horizontal="left" vertical="center"/>
    </xf>
    <xf numFmtId="165" fontId="0" fillId="2" borderId="0" xfId="0" applyNumberFormat="1" applyFill="1" applyBorder="1" applyAlignment="1" applyProtection="1">
      <alignment horizontal="left" vertical="center"/>
    </xf>
    <xf numFmtId="165" fontId="0" fillId="0" borderId="0" xfId="0" applyNumberFormat="1" applyAlignment="1" applyProtection="1">
      <alignment horizontal="center" vertical="center"/>
    </xf>
    <xf numFmtId="15" fontId="0" fillId="0" borderId="4" xfId="0" applyNumberFormat="1" applyBorder="1" applyAlignment="1" applyProtection="1">
      <alignment horizontal="center" vertical="center"/>
    </xf>
    <xf numFmtId="165" fontId="0" fillId="0" borderId="3" xfId="0" applyNumberFormat="1" applyBorder="1" applyAlignment="1" applyProtection="1">
      <alignment horizontal="right" vertical="center"/>
    </xf>
    <xf numFmtId="164" fontId="0" fillId="3" borderId="4" xfId="0" applyNumberFormat="1" applyFill="1" applyBorder="1" applyAlignment="1" applyProtection="1">
      <alignment horizontal="center" vertical="center"/>
    </xf>
    <xf numFmtId="165" fontId="0" fillId="3" borderId="3" xfId="0" applyNumberFormat="1" applyFill="1" applyBorder="1" applyAlignment="1" applyProtection="1">
      <alignment horizontal="left" vertical="center"/>
    </xf>
    <xf numFmtId="0" fontId="0" fillId="3" borderId="4" xfId="0" applyFill="1" applyBorder="1" applyAlignment="1" applyProtection="1">
      <alignment vertical="center"/>
    </xf>
    <xf numFmtId="165" fontId="3" fillId="0" borderId="3" xfId="0" applyNumberFormat="1" applyFont="1" applyBorder="1" applyAlignment="1" applyProtection="1">
      <alignment horizontal="right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vertical="center"/>
    </xf>
    <xf numFmtId="9" fontId="1" fillId="3" borderId="0" xfId="0" applyNumberFormat="1" applyFont="1" applyFill="1" applyBorder="1" applyAlignment="1" applyProtection="1">
      <alignment horizontal="center" vertical="center"/>
    </xf>
    <xf numFmtId="10" fontId="1" fillId="3" borderId="0" xfId="0" applyNumberFormat="1" applyFont="1" applyFill="1" applyBorder="1" applyAlignment="1" applyProtection="1">
      <alignment horizontal="center" vertical="center"/>
    </xf>
    <xf numFmtId="9" fontId="7" fillId="3" borderId="0" xfId="0" applyNumberFormat="1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/>
    <xf numFmtId="0" fontId="7" fillId="3" borderId="0" xfId="0" applyFont="1" applyFill="1" applyBorder="1" applyAlignment="1" applyProtection="1">
      <alignment horizontal="left"/>
    </xf>
    <xf numFmtId="0" fontId="0" fillId="0" borderId="4" xfId="0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7" fillId="3" borderId="0" xfId="0" applyFont="1" applyFill="1" applyBorder="1" applyAlignment="1">
      <alignment vertical="center"/>
    </xf>
    <xf numFmtId="166" fontId="0" fillId="3" borderId="0" xfId="0" applyNumberFormat="1" applyFill="1" applyAlignment="1" applyProtection="1">
      <alignment horizontal="center" vertical="center"/>
    </xf>
    <xf numFmtId="166" fontId="1" fillId="3" borderId="0" xfId="0" applyNumberFormat="1" applyFont="1" applyFill="1" applyBorder="1" applyAlignment="1" applyProtection="1">
      <alignment horizontal="center" vertical="center"/>
    </xf>
    <xf numFmtId="166" fontId="0" fillId="0" borderId="0" xfId="0" applyNumberFormat="1" applyBorder="1" applyAlignment="1" applyProtection="1">
      <alignment horizontal="center" vertical="center"/>
    </xf>
    <xf numFmtId="166" fontId="4" fillId="3" borderId="0" xfId="0" applyNumberFormat="1" applyFont="1" applyFill="1" applyBorder="1" applyAlignment="1" applyProtection="1">
      <alignment horizontal="center" vertical="center"/>
    </xf>
    <xf numFmtId="166" fontId="4" fillId="2" borderId="0" xfId="0" applyNumberFormat="1" applyFont="1" applyFill="1" applyBorder="1" applyAlignment="1" applyProtection="1">
      <alignment horizontal="center" vertical="center"/>
    </xf>
    <xf numFmtId="166" fontId="0" fillId="0" borderId="0" xfId="0" applyNumberFormat="1" applyAlignment="1" applyProtection="1">
      <alignment horizontal="center" vertical="center"/>
    </xf>
    <xf numFmtId="166" fontId="3" fillId="0" borderId="3" xfId="0" applyNumberFormat="1" applyFont="1" applyBorder="1" applyAlignment="1" applyProtection="1">
      <alignment horizontal="center" vertical="center"/>
    </xf>
    <xf numFmtId="1" fontId="0" fillId="3" borderId="0" xfId="0" applyNumberFormat="1" applyFill="1" applyAlignment="1" applyProtection="1">
      <alignment horizontal="center" vertical="center"/>
    </xf>
    <xf numFmtId="1" fontId="1" fillId="3" borderId="0" xfId="0" applyNumberFormat="1" applyFont="1" applyFill="1" applyBorder="1" applyAlignment="1" applyProtection="1">
      <alignment horizontal="center" vertical="center"/>
    </xf>
    <xf numFmtId="1" fontId="0" fillId="0" borderId="0" xfId="0" applyNumberFormat="1" applyBorder="1" applyAlignment="1" applyProtection="1">
      <alignment horizontal="center" vertical="center"/>
    </xf>
    <xf numFmtId="1" fontId="4" fillId="3" borderId="0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Border="1" applyAlignment="1" applyProtection="1">
      <alignment horizontal="center" vertical="center"/>
    </xf>
    <xf numFmtId="1" fontId="6" fillId="0" borderId="0" xfId="0" applyNumberFormat="1" applyFont="1" applyAlignment="1" applyProtection="1">
      <alignment horizontal="center" vertical="center"/>
    </xf>
    <xf numFmtId="1" fontId="4" fillId="2" borderId="0" xfId="0" applyNumberFormat="1" applyFont="1" applyFill="1" applyBorder="1" applyAlignment="1" applyProtection="1">
      <alignment horizontal="center" vertical="center"/>
    </xf>
    <xf numFmtId="1" fontId="0" fillId="0" borderId="0" xfId="0" applyNumberFormat="1" applyAlignment="1" applyProtection="1">
      <alignment horizontal="center" vertical="center"/>
    </xf>
    <xf numFmtId="1" fontId="0" fillId="3" borderId="1" xfId="0" applyNumberFormat="1" applyFill="1" applyBorder="1" applyAlignment="1" applyProtection="1">
      <alignment horizontal="center" vertical="center"/>
    </xf>
    <xf numFmtId="166" fontId="8" fillId="0" borderId="0" xfId="0" applyNumberFormat="1" applyFont="1" applyBorder="1" applyAlignment="1" applyProtection="1">
      <alignment horizontal="center" vertical="center"/>
    </xf>
    <xf numFmtId="165" fontId="14" fillId="0" borderId="3" xfId="0" applyNumberFormat="1" applyFont="1" applyBorder="1" applyAlignment="1" applyProtection="1">
      <alignment horizontal="right" vertical="center"/>
    </xf>
    <xf numFmtId="164" fontId="14" fillId="0" borderId="0" xfId="0" applyNumberFormat="1" applyFont="1" applyAlignment="1" applyProtection="1">
      <alignment horizontal="left" vertical="center"/>
    </xf>
    <xf numFmtId="2" fontId="14" fillId="0" borderId="0" xfId="0" applyNumberFormat="1" applyFont="1" applyAlignment="1" applyProtection="1">
      <alignment horizontal="right" vertical="center"/>
    </xf>
    <xf numFmtId="164" fontId="14" fillId="0" borderId="1" xfId="0" applyNumberFormat="1" applyFont="1" applyBorder="1" applyAlignment="1" applyProtection="1">
      <alignment horizontal="left" vertical="center"/>
    </xf>
    <xf numFmtId="10" fontId="14" fillId="0" borderId="0" xfId="0" applyNumberFormat="1" applyFont="1" applyAlignment="1" applyProtection="1">
      <alignment horizontal="center" vertical="center"/>
    </xf>
    <xf numFmtId="10" fontId="14" fillId="0" borderId="1" xfId="0" applyNumberFormat="1" applyFont="1" applyBorder="1" applyAlignment="1" applyProtection="1">
      <alignment horizontal="center" vertical="center"/>
    </xf>
    <xf numFmtId="1" fontId="8" fillId="0" borderId="1" xfId="0" applyNumberFormat="1" applyFont="1" applyBorder="1" applyAlignment="1" applyProtection="1">
      <alignment horizontal="center" vertical="center"/>
    </xf>
    <xf numFmtId="10" fontId="14" fillId="0" borderId="2" xfId="0" applyNumberFormat="1" applyFont="1" applyBorder="1" applyAlignment="1" applyProtection="1">
      <alignment horizontal="center" vertical="center"/>
    </xf>
    <xf numFmtId="2" fontId="14" fillId="0" borderId="1" xfId="0" applyNumberFormat="1" applyFont="1" applyBorder="1" applyAlignment="1" applyProtection="1">
      <alignment horizontal="center" vertical="center"/>
    </xf>
    <xf numFmtId="15" fontId="8" fillId="0" borderId="1" xfId="0" applyNumberFormat="1" applyFont="1" applyBorder="1" applyAlignment="1" applyProtection="1">
      <alignment horizontal="center" vertical="center"/>
    </xf>
    <xf numFmtId="165" fontId="8" fillId="0" borderId="0" xfId="0" applyNumberFormat="1" applyFont="1" applyAlignment="1" applyProtection="1">
      <alignment horizontal="right" vertical="center"/>
    </xf>
    <xf numFmtId="10" fontId="8" fillId="0" borderId="0" xfId="0" applyNumberFormat="1" applyFont="1" applyAlignment="1" applyProtection="1">
      <alignment horizontal="center" vertical="center"/>
    </xf>
    <xf numFmtId="10" fontId="8" fillId="0" borderId="1" xfId="0" applyNumberFormat="1" applyFont="1" applyBorder="1" applyAlignment="1" applyProtection="1">
      <alignment horizontal="center" vertical="center"/>
    </xf>
    <xf numFmtId="10" fontId="8" fillId="0" borderId="2" xfId="0" applyNumberFormat="1" applyFont="1" applyBorder="1" applyAlignment="1" applyProtection="1">
      <alignment horizontal="center" vertical="center"/>
    </xf>
    <xf numFmtId="2" fontId="8" fillId="0" borderId="1" xfId="0" applyNumberFormat="1" applyFont="1" applyBorder="1" applyAlignment="1" applyProtection="1">
      <alignment horizontal="center" vertical="center"/>
    </xf>
    <xf numFmtId="1" fontId="7" fillId="3" borderId="0" xfId="0" applyNumberFormat="1" applyFont="1" applyFill="1" applyBorder="1" applyAlignment="1" applyProtection="1">
      <alignment horizontal="center" vertical="center"/>
    </xf>
    <xf numFmtId="10" fontId="7" fillId="3" borderId="0" xfId="0" applyNumberFormat="1" applyFont="1" applyFill="1" applyBorder="1" applyAlignment="1" applyProtection="1">
      <alignment horizontal="center" vertical="center"/>
    </xf>
    <xf numFmtId="0" fontId="15" fillId="3" borderId="0" xfId="0" applyFont="1" applyFill="1" applyAlignment="1" applyProtection="1">
      <alignment horizontal="center" vertical="center"/>
    </xf>
    <xf numFmtId="0" fontId="15" fillId="3" borderId="0" xfId="0" applyFont="1" applyFill="1" applyAlignment="1" applyProtection="1">
      <alignment horizontal="left" vertical="center"/>
    </xf>
    <xf numFmtId="0" fontId="15" fillId="3" borderId="0" xfId="0" applyFont="1" applyFill="1" applyAlignment="1" applyProtection="1">
      <alignment vertical="center"/>
    </xf>
    <xf numFmtId="166" fontId="6" fillId="0" borderId="3" xfId="0" applyNumberFormat="1" applyFont="1" applyBorder="1" applyAlignment="1" applyProtection="1">
      <alignment horizontal="center" vertical="center"/>
    </xf>
    <xf numFmtId="164" fontId="8" fillId="3" borderId="1" xfId="0" applyNumberFormat="1" applyFont="1" applyFill="1" applyBorder="1" applyAlignment="1" applyProtection="1">
      <alignment horizontal="center" vertical="center"/>
    </xf>
    <xf numFmtId="165" fontId="8" fillId="3" borderId="0" xfId="0" applyNumberFormat="1" applyFont="1" applyFill="1" applyAlignment="1" applyProtection="1">
      <alignment horizontal="left" vertical="center"/>
    </xf>
    <xf numFmtId="0" fontId="8" fillId="3" borderId="0" xfId="0" applyFont="1" applyFill="1" applyAlignment="1" applyProtection="1">
      <alignment horizontal="left" vertical="center"/>
    </xf>
    <xf numFmtId="2" fontId="8" fillId="3" borderId="0" xfId="0" applyNumberFormat="1" applyFont="1" applyFill="1" applyAlignment="1" applyProtection="1">
      <alignment horizontal="left" vertical="center"/>
    </xf>
    <xf numFmtId="0" fontId="8" fillId="3" borderId="1" xfId="0" applyFont="1" applyFill="1" applyBorder="1" applyAlignment="1" applyProtection="1">
      <alignment horizontal="left" vertical="center"/>
    </xf>
    <xf numFmtId="0" fontId="8" fillId="3" borderId="2" xfId="0" applyFont="1" applyFill="1" applyBorder="1" applyAlignment="1" applyProtection="1">
      <alignment vertical="center"/>
    </xf>
    <xf numFmtId="0" fontId="8" fillId="3" borderId="1" xfId="0" applyFont="1" applyFill="1" applyBorder="1" applyAlignment="1" applyProtection="1">
      <alignment vertical="center"/>
    </xf>
    <xf numFmtId="9" fontId="14" fillId="3" borderId="0" xfId="0" applyNumberFormat="1" applyFont="1" applyFill="1" applyAlignment="1" applyProtection="1">
      <alignment horizontal="center" vertical="center"/>
    </xf>
    <xf numFmtId="9" fontId="14" fillId="3" borderId="1" xfId="0" applyNumberFormat="1" applyFont="1" applyFill="1" applyBorder="1" applyAlignment="1" applyProtection="1">
      <alignment horizontal="center" vertical="center"/>
    </xf>
    <xf numFmtId="166" fontId="14" fillId="3" borderId="0" xfId="0" applyNumberFormat="1" applyFont="1" applyFill="1" applyBorder="1" applyAlignment="1" applyProtection="1">
      <alignment horizontal="center" vertical="center"/>
    </xf>
    <xf numFmtId="1" fontId="8" fillId="3" borderId="1" xfId="0" applyNumberFormat="1" applyFont="1" applyFill="1" applyBorder="1" applyAlignment="1" applyProtection="1">
      <alignment horizontal="center" vertical="center"/>
    </xf>
    <xf numFmtId="10" fontId="8" fillId="3" borderId="2" xfId="0" applyNumberFormat="1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vertical="center"/>
    </xf>
    <xf numFmtId="165" fontId="14" fillId="0" borderId="0" xfId="0" applyNumberFormat="1" applyFont="1" applyAlignment="1" applyProtection="1">
      <alignment horizontal="right" vertical="center"/>
    </xf>
    <xf numFmtId="164" fontId="14" fillId="0" borderId="2" xfId="0" applyNumberFormat="1" applyFont="1" applyBorder="1" applyAlignment="1" applyProtection="1">
      <alignment vertical="center"/>
    </xf>
    <xf numFmtId="164" fontId="14" fillId="0" borderId="1" xfId="0" applyNumberFormat="1" applyFont="1" applyBorder="1" applyAlignment="1" applyProtection="1">
      <alignment vertical="center"/>
    </xf>
    <xf numFmtId="164" fontId="8" fillId="2" borderId="1" xfId="0" applyNumberFormat="1" applyFont="1" applyFill="1" applyBorder="1" applyAlignment="1" applyProtection="1">
      <alignment horizontal="center" vertical="center"/>
    </xf>
    <xf numFmtId="165" fontId="8" fillId="2" borderId="0" xfId="0" applyNumberFormat="1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horizontal="left" vertical="center"/>
    </xf>
    <xf numFmtId="2" fontId="8" fillId="2" borderId="0" xfId="0" applyNumberFormat="1" applyFont="1" applyFill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vertical="center"/>
    </xf>
    <xf numFmtId="9" fontId="14" fillId="2" borderId="0" xfId="0" applyNumberFormat="1" applyFont="1" applyFill="1" applyAlignment="1" applyProtection="1">
      <alignment horizontal="center" vertical="center"/>
    </xf>
    <xf numFmtId="9" fontId="14" fillId="2" borderId="1" xfId="0" applyNumberFormat="1" applyFont="1" applyFill="1" applyBorder="1" applyAlignment="1" applyProtection="1">
      <alignment horizontal="center" vertical="center"/>
    </xf>
    <xf numFmtId="10" fontId="8" fillId="2" borderId="2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164" fontId="0" fillId="3" borderId="0" xfId="0" applyNumberFormat="1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166" fontId="0" fillId="3" borderId="0" xfId="0" applyNumberFormat="1" applyFill="1" applyAlignment="1">
      <alignment horizontal="center" vertical="center"/>
    </xf>
    <xf numFmtId="166" fontId="4" fillId="3" borderId="0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1" fontId="4" fillId="3" borderId="0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6" fontId="0" fillId="0" borderId="3" xfId="0" applyNumberFormat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center" vertical="center"/>
      <protection locked="0"/>
    </xf>
    <xf numFmtId="166" fontId="4" fillId="3" borderId="3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66" fontId="6" fillId="0" borderId="3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164" fontId="8" fillId="0" borderId="3" xfId="0" applyNumberFormat="1" applyFont="1" applyBorder="1" applyAlignment="1" applyProtection="1">
      <alignment horizontal="right" vertical="center"/>
      <protection locked="0"/>
    </xf>
    <xf numFmtId="165" fontId="8" fillId="0" borderId="0" xfId="0" applyNumberFormat="1" applyFont="1" applyBorder="1" applyAlignment="1" applyProtection="1">
      <alignment horizontal="right" vertical="center"/>
    </xf>
    <xf numFmtId="10" fontId="8" fillId="0" borderId="3" xfId="0" applyNumberFormat="1" applyFont="1" applyBorder="1" applyAlignment="1" applyProtection="1">
      <alignment horizontal="center" vertical="center"/>
    </xf>
    <xf numFmtId="10" fontId="8" fillId="0" borderId="0" xfId="0" applyNumberFormat="1" applyFont="1" applyBorder="1" applyAlignment="1" applyProtection="1">
      <alignment horizontal="center" vertical="center"/>
    </xf>
    <xf numFmtId="10" fontId="8" fillId="0" borderId="4" xfId="0" applyNumberFormat="1" applyFont="1" applyBorder="1" applyAlignment="1" applyProtection="1">
      <alignment horizontal="center" vertical="center"/>
    </xf>
    <xf numFmtId="166" fontId="8" fillId="0" borderId="3" xfId="0" applyNumberFormat="1" applyFont="1" applyBorder="1" applyAlignment="1" applyProtection="1">
      <alignment horizontal="center" vertical="center"/>
    </xf>
    <xf numFmtId="1" fontId="8" fillId="0" borderId="4" xfId="0" applyNumberFormat="1" applyFont="1" applyBorder="1" applyAlignment="1" applyProtection="1">
      <alignment horizontal="center" vertical="center"/>
    </xf>
    <xf numFmtId="2" fontId="8" fillId="0" borderId="4" xfId="0" applyNumberFormat="1" applyFont="1" applyBorder="1" applyAlignment="1" applyProtection="1">
      <alignment horizontal="center" vertical="center"/>
    </xf>
    <xf numFmtId="164" fontId="8" fillId="0" borderId="0" xfId="0" applyNumberFormat="1" applyFont="1" applyBorder="1" applyAlignment="1" applyProtection="1">
      <alignment horizontal="center" vertical="center"/>
      <protection locked="0"/>
    </xf>
    <xf numFmtId="164" fontId="8" fillId="3" borderId="0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2" fontId="8" fillId="3" borderId="0" xfId="0" applyNumberFormat="1" applyFont="1" applyFill="1" applyBorder="1" applyAlignment="1">
      <alignment horizontal="left" vertical="center"/>
    </xf>
    <xf numFmtId="0" fontId="8" fillId="3" borderId="3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9" fontId="14" fillId="3" borderId="3" xfId="0" applyNumberFormat="1" applyFont="1" applyFill="1" applyBorder="1" applyAlignment="1">
      <alignment horizontal="center" vertical="center"/>
    </xf>
    <xf numFmtId="9" fontId="14" fillId="3" borderId="0" xfId="0" applyNumberFormat="1" applyFont="1" applyFill="1" applyBorder="1" applyAlignment="1">
      <alignment horizontal="center" vertical="center"/>
    </xf>
    <xf numFmtId="9" fontId="14" fillId="3" borderId="4" xfId="0" applyNumberFormat="1" applyFont="1" applyFill="1" applyBorder="1" applyAlignment="1">
      <alignment horizontal="center" vertical="center"/>
    </xf>
    <xf numFmtId="166" fontId="14" fillId="3" borderId="3" xfId="0" applyNumberFormat="1" applyFont="1" applyFill="1" applyBorder="1" applyAlignment="1">
      <alignment horizontal="center" vertical="center"/>
    </xf>
    <xf numFmtId="1" fontId="14" fillId="3" borderId="4" xfId="0" applyNumberFormat="1" applyFont="1" applyFill="1" applyBorder="1" applyAlignment="1">
      <alignment horizontal="center" vertical="center"/>
    </xf>
    <xf numFmtId="10" fontId="8" fillId="3" borderId="0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164" fontId="14" fillId="0" borderId="3" xfId="0" applyNumberFormat="1" applyFont="1" applyBorder="1" applyAlignment="1">
      <alignment horizontal="right" vertical="center"/>
    </xf>
    <xf numFmtId="164" fontId="14" fillId="0" borderId="0" xfId="0" applyNumberFormat="1" applyFont="1" applyBorder="1" applyAlignment="1">
      <alignment horizontal="left" vertical="center"/>
    </xf>
    <xf numFmtId="2" fontId="14" fillId="0" borderId="0" xfId="0" applyNumberFormat="1" applyFont="1" applyBorder="1" applyAlignment="1">
      <alignment horizontal="right" vertical="center"/>
    </xf>
    <xf numFmtId="10" fontId="14" fillId="0" borderId="3" xfId="0" applyNumberFormat="1" applyFont="1" applyBorder="1" applyAlignment="1">
      <alignment horizontal="center" vertical="center"/>
    </xf>
    <xf numFmtId="10" fontId="14" fillId="0" borderId="0" xfId="0" applyNumberFormat="1" applyFont="1" applyBorder="1" applyAlignment="1">
      <alignment horizontal="center" vertical="center"/>
    </xf>
    <xf numFmtId="10" fontId="14" fillId="0" borderId="4" xfId="0" applyNumberFormat="1" applyFont="1" applyBorder="1" applyAlignment="1">
      <alignment horizontal="center" vertical="center"/>
    </xf>
    <xf numFmtId="166" fontId="14" fillId="0" borderId="3" xfId="0" applyNumberFormat="1" applyFont="1" applyBorder="1" applyAlignment="1">
      <alignment horizontal="center" vertical="center"/>
    </xf>
    <xf numFmtId="1" fontId="14" fillId="0" borderId="4" xfId="0" applyNumberFormat="1" applyFont="1" applyBorder="1" applyAlignment="1">
      <alignment horizontal="center" vertical="center"/>
    </xf>
    <xf numFmtId="2" fontId="14" fillId="0" borderId="4" xfId="0" applyNumberFormat="1" applyFont="1" applyBorder="1" applyAlignment="1">
      <alignment horizontal="center" vertical="center"/>
    </xf>
    <xf numFmtId="164" fontId="8" fillId="3" borderId="0" xfId="0" applyNumberFormat="1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left" vertical="center"/>
    </xf>
    <xf numFmtId="2" fontId="8" fillId="3" borderId="0" xfId="0" applyNumberFormat="1" applyFont="1" applyFill="1" applyBorder="1" applyAlignment="1" applyProtection="1">
      <alignment horizontal="left" vertical="center"/>
    </xf>
    <xf numFmtId="164" fontId="8" fillId="2" borderId="0" xfId="0" applyNumberFormat="1" applyFont="1" applyFill="1" applyBorder="1" applyAlignment="1" applyProtection="1">
      <alignment horizontal="center" vertical="center"/>
      <protection locked="0"/>
    </xf>
    <xf numFmtId="164" fontId="8" fillId="2" borderId="3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2" fontId="8" fillId="2" borderId="0" xfId="0" applyNumberFormat="1" applyFont="1" applyFill="1" applyBorder="1" applyAlignment="1">
      <alignment horizontal="left" vertical="center"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9" fontId="14" fillId="2" borderId="3" xfId="0" applyNumberFormat="1" applyFont="1" applyFill="1" applyBorder="1" applyAlignment="1">
      <alignment horizontal="center" vertical="center"/>
    </xf>
    <xf numFmtId="9" fontId="14" fillId="2" borderId="0" xfId="0" applyNumberFormat="1" applyFont="1" applyFill="1" applyBorder="1" applyAlignment="1">
      <alignment horizontal="center" vertical="center"/>
    </xf>
    <xf numFmtId="9" fontId="14" fillId="2" borderId="4" xfId="0" applyNumberFormat="1" applyFont="1" applyFill="1" applyBorder="1" applyAlignment="1">
      <alignment horizontal="center" vertical="center"/>
    </xf>
    <xf numFmtId="10" fontId="8" fillId="2" borderId="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7" fillId="3" borderId="0" xfId="0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left"/>
    </xf>
    <xf numFmtId="165" fontId="3" fillId="0" borderId="0" xfId="0" applyNumberFormat="1" applyFont="1" applyAlignment="1" applyProtection="1">
      <alignment horizontal="right" vertical="center"/>
    </xf>
    <xf numFmtId="164" fontId="3" fillId="0" borderId="0" xfId="0" applyNumberFormat="1" applyFont="1" applyAlignment="1" applyProtection="1">
      <alignment horizontal="left" vertical="center"/>
    </xf>
    <xf numFmtId="164" fontId="3" fillId="0" borderId="1" xfId="0" applyNumberFormat="1" applyFont="1" applyBorder="1" applyAlignment="1" applyProtection="1">
      <alignment horizontal="left" vertical="center"/>
    </xf>
    <xf numFmtId="1" fontId="3" fillId="0" borderId="0" xfId="0" applyNumberFormat="1" applyFont="1" applyAlignment="1" applyProtection="1">
      <alignment horizontal="center" vertical="center"/>
    </xf>
    <xf numFmtId="0" fontId="1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center" vertical="center"/>
    </xf>
    <xf numFmtId="167" fontId="0" fillId="0" borderId="0" xfId="0" applyNumberFormat="1" applyAlignment="1" applyProtection="1">
      <alignment horizontal="center" vertical="center"/>
    </xf>
    <xf numFmtId="164" fontId="2" fillId="3" borderId="0" xfId="0" applyNumberFormat="1" applyFont="1" applyFill="1" applyAlignment="1" applyProtection="1">
      <alignment horizontal="left" vertical="center"/>
    </xf>
    <xf numFmtId="0" fontId="0" fillId="0" borderId="0" xfId="0" applyAlignment="1">
      <alignment horizontal="left" vertical="center"/>
    </xf>
    <xf numFmtId="164" fontId="13" fillId="3" borderId="0" xfId="0" applyNumberFormat="1" applyFont="1" applyFill="1" applyAlignment="1" applyProtection="1">
      <alignment horizontal="center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4" fontId="1" fillId="3" borderId="0" xfId="0" applyNumberFormat="1" applyFont="1" applyFill="1" applyBorder="1" applyAlignment="1">
      <alignment horizontal="center" vertical="center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64" fontId="7" fillId="3" borderId="0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2" fontId="1" fillId="3" borderId="0" xfId="0" applyNumberFormat="1" applyFont="1" applyFill="1" applyBorder="1" applyAlignment="1" applyProtection="1">
      <alignment horizontal="center" vertical="center"/>
    </xf>
    <xf numFmtId="164" fontId="2" fillId="3" borderId="0" xfId="0" applyNumberFormat="1" applyFont="1" applyFill="1" applyAlignment="1" applyProtection="1">
      <alignment horizontal="right" vertical="center"/>
    </xf>
    <xf numFmtId="0" fontId="0" fillId="0" borderId="0" xfId="0" applyAlignment="1">
      <alignment vertical="center"/>
    </xf>
    <xf numFmtId="0" fontId="9" fillId="0" borderId="3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9" fillId="0" borderId="2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14" fillId="0" borderId="2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164" fontId="1" fillId="3" borderId="0" xfId="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vertical="center"/>
    </xf>
    <xf numFmtId="0" fontId="7" fillId="3" borderId="0" xfId="0" applyFont="1" applyFill="1" applyBorder="1" applyAlignment="1" applyProtection="1"/>
    <xf numFmtId="0" fontId="0" fillId="0" borderId="0" xfId="0" applyAlignment="1"/>
    <xf numFmtId="0" fontId="7" fillId="3" borderId="0" xfId="0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 applyProtection="1">
      <alignment vertical="center"/>
    </xf>
    <xf numFmtId="0" fontId="17" fillId="3" borderId="2" xfId="0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3" borderId="2" xfId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67A14"/>
      <color rgb="FFFFD250"/>
      <color rgb="FF800000"/>
      <color rgb="FFFFF0D2"/>
      <color rgb="FFFFE6AA"/>
      <color rgb="FFFFDC82"/>
      <color rgb="FFFFC107"/>
      <color rgb="FF969696"/>
      <color rgb="FF80FFFF"/>
      <color rgb="FF800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en-US"/>
              <a:t>Infinity Bottle Mash Bill </a:t>
            </a:r>
            <a:r>
              <a:rPr lang="en-US" altLang="en-US" sz="800"/>
              <a:t>(approximate and aggrigate values)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layoutTarget val="inner"/>
          <c:xMode val="edge"/>
          <c:yMode val="edge"/>
          <c:x val="4.3246916387220273E-2"/>
          <c:y val="0.25397399886417732"/>
          <c:w val="0.71240397862843763"/>
          <c:h val="0.597315160166381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 prstMaterial="dkEdge">
              <a:bevelT w="101600"/>
            </a:sp3d>
          </c:spPr>
          <c:explosion val="2"/>
          <c:dPt>
            <c:idx val="0"/>
            <c:spPr>
              <a:solidFill>
                <a:srgbClr val="AF3029"/>
              </a:solidFill>
              <a:ln w="3175">
                <a:solidFill>
                  <a:srgbClr val="FFFFFF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dkEdge">
                <a:bevelT w="101600"/>
              </a:sp3d>
            </c:spPr>
          </c:dPt>
          <c:dPt>
            <c:idx val="1"/>
            <c:spPr>
              <a:solidFill>
                <a:srgbClr val="D95A2C"/>
              </a:solidFill>
              <a:ln w="3175">
                <a:solidFill>
                  <a:srgbClr val="FFFFFF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dkEdge">
                <a:bevelT w="101600"/>
              </a:sp3d>
            </c:spPr>
          </c:dPt>
          <c:dPt>
            <c:idx val="2"/>
            <c:spPr>
              <a:solidFill>
                <a:srgbClr val="E1850C"/>
              </a:solidFill>
              <a:ln w="3175">
                <a:solidFill>
                  <a:srgbClr val="FFFFFF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dkEdge">
                <a:bevelT w="101600"/>
              </a:sp3d>
            </c:spPr>
          </c:dPt>
          <c:dPt>
            <c:idx val="3"/>
            <c:spPr>
              <a:solidFill>
                <a:srgbClr val="EAAD07"/>
              </a:solidFill>
              <a:ln w="3175">
                <a:solidFill>
                  <a:srgbClr val="FFFFFF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dkEdge">
                <a:bevelT w="101600"/>
              </a:sp3d>
            </c:spPr>
          </c:dPt>
          <c:dLbls>
            <c:numFmt formatCode="0%" sourceLinked="0"/>
            <c:showVal val="1"/>
            <c:showLeaderLines val="1"/>
          </c:dLbls>
          <c:cat>
            <c:strRef>
              <c:f>'Blank Infinty Bottle Worksheet'!$I$128:$L$128</c:f>
              <c:strCache>
                <c:ptCount val="4"/>
                <c:pt idx="0">
                  <c:v>Corn</c:v>
                </c:pt>
                <c:pt idx="1">
                  <c:v>Rye</c:v>
                </c:pt>
                <c:pt idx="2">
                  <c:v>Wheat</c:v>
                </c:pt>
                <c:pt idx="3">
                  <c:v>Barley</c:v>
                </c:pt>
              </c:strCache>
            </c:strRef>
          </c:cat>
          <c:val>
            <c:numRef>
              <c:f>'Blank Infinty Bottle Worksheet'!$I$129:$L$129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159"/>
      </c:pieChart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77564874951168006"/>
          <c:y val="0.25373946677717879"/>
          <c:w val="0.20575200097536256"/>
          <c:h val="0.58998695338521256"/>
        </c:manualLayout>
      </c:layout>
      <c:spPr>
        <a:noFill/>
        <a:ln w="127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</c:chart>
  <c:spPr>
    <a:solidFill>
      <a:srgbClr val="FFFFFF"/>
    </a:solidFill>
    <a:ln w="3175">
      <a:noFill/>
    </a:ln>
    <a:scene3d>
      <a:camera prst="orthographicFront"/>
      <a:lightRig rig="threePt" dir="t"/>
    </a:scene3d>
    <a:sp3d prstMaterial="dkEdge">
      <a:bevelT w="3175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en-US" sz="1400"/>
              <a:t>Infinity Bottle Mash Bill </a:t>
            </a:r>
            <a:r>
              <a:rPr lang="en-US" altLang="en-US" sz="800"/>
              <a:t>(approximate and aggrigate values)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layoutTarget val="inner"/>
          <c:xMode val="edge"/>
          <c:yMode val="edge"/>
          <c:x val="3.3947291630740457E-2"/>
          <c:y val="0.23876340637411073"/>
          <c:w val="0.69845454149371744"/>
          <c:h val="0.586047786166489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 prstMaterial="dkEdge">
              <a:bevelT w="101600"/>
            </a:sp3d>
          </c:spPr>
          <c:explosion val="2"/>
          <c:dPt>
            <c:idx val="0"/>
            <c:spPr>
              <a:solidFill>
                <a:srgbClr val="AF3029"/>
              </a:solidFill>
              <a:ln w="3175">
                <a:solidFill>
                  <a:srgbClr val="FFFFFF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dkEdge">
                <a:bevelT w="101600"/>
              </a:sp3d>
            </c:spPr>
          </c:dPt>
          <c:dPt>
            <c:idx val="1"/>
            <c:spPr>
              <a:solidFill>
                <a:srgbClr val="D95A2C"/>
              </a:solidFill>
              <a:ln w="3175">
                <a:solidFill>
                  <a:srgbClr val="FFFFFF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dkEdge">
                <a:bevelT w="101600"/>
              </a:sp3d>
            </c:spPr>
          </c:dPt>
          <c:dPt>
            <c:idx val="2"/>
            <c:spPr>
              <a:solidFill>
                <a:srgbClr val="E1850C"/>
              </a:solidFill>
              <a:ln w="3175">
                <a:solidFill>
                  <a:srgbClr val="FFFFFF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dkEdge">
                <a:bevelT w="101600"/>
              </a:sp3d>
            </c:spPr>
          </c:dPt>
          <c:dPt>
            <c:idx val="3"/>
            <c:spPr>
              <a:solidFill>
                <a:srgbClr val="EAAD07"/>
              </a:solidFill>
              <a:ln w="3175">
                <a:solidFill>
                  <a:srgbClr val="FFFFFF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dkEdge">
                <a:bevelT w="101600"/>
              </a:sp3d>
            </c:spPr>
          </c:dPt>
          <c:dLbls>
            <c:numFmt formatCode="0%" sourceLinked="0"/>
            <c:showVal val="1"/>
            <c:showLeaderLines val="1"/>
          </c:dLbls>
          <c:cat>
            <c:strRef>
              <c:f>'Whiskey4theAges Infinity Bottle'!$I$90:$L$90</c:f>
              <c:strCache>
                <c:ptCount val="4"/>
                <c:pt idx="0">
                  <c:v> Corn</c:v>
                </c:pt>
                <c:pt idx="1">
                  <c:v>Rye</c:v>
                </c:pt>
                <c:pt idx="2">
                  <c:v>Wheat</c:v>
                </c:pt>
                <c:pt idx="3">
                  <c:v>Barley</c:v>
                </c:pt>
              </c:strCache>
            </c:strRef>
          </c:cat>
          <c:val>
            <c:numRef>
              <c:f>'Whiskey4theAges Infinity Bottle'!$I$91:$L$91</c:f>
              <c:numCache>
                <c:formatCode>0.00%</c:formatCode>
                <c:ptCount val="4"/>
                <c:pt idx="0">
                  <c:v>0.75076196172248799</c:v>
                </c:pt>
                <c:pt idx="1">
                  <c:v>0.12071531100478469</c:v>
                </c:pt>
                <c:pt idx="2">
                  <c:v>1.0440191387559809E-2</c:v>
                </c:pt>
                <c:pt idx="3">
                  <c:v>0.11808253588516746</c:v>
                </c:pt>
              </c:numCache>
            </c:numRef>
          </c:val>
        </c:ser>
        <c:firstSliceAng val="159"/>
      </c:pieChart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73380043810752071"/>
          <c:y val="0.23416640861546967"/>
          <c:w val="0.2476003123795214"/>
          <c:h val="0.58621951309425457"/>
        </c:manualLayout>
      </c:layout>
      <c:spPr>
        <a:noFill/>
        <a:ln w="127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</c:chart>
  <c:spPr>
    <a:solidFill>
      <a:srgbClr val="FFFFFF"/>
    </a:solidFill>
    <a:ln w="3175">
      <a:noFill/>
    </a:ln>
    <a:scene3d>
      <a:camera prst="orthographicFront"/>
      <a:lightRig rig="threePt" dir="t"/>
    </a:scene3d>
    <a:sp3d prstMaterial="dkEdge">
      <a:bevelT w="3175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95250</xdr:colOff>
      <xdr:row>3</xdr:row>
      <xdr:rowOff>14288</xdr:rowOff>
    </xdr:from>
    <xdr:to>
      <xdr:col>21</xdr:col>
      <xdr:colOff>83343</xdr:colOff>
      <xdr:row>24</xdr:row>
      <xdr:rowOff>4763</xdr:rowOff>
    </xdr:to>
    <xdr:graphicFrame macro="">
      <xdr:nvGraphicFramePr>
        <xdr:cNvPr id="3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100013</xdr:colOff>
      <xdr:row>3</xdr:row>
      <xdr:rowOff>9526</xdr:rowOff>
    </xdr:from>
    <xdr:to>
      <xdr:col>21</xdr:col>
      <xdr:colOff>88106</xdr:colOff>
      <xdr:row>24</xdr:row>
      <xdr:rowOff>19050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100422</xdr:colOff>
      <xdr:row>25</xdr:row>
      <xdr:rowOff>22622</xdr:rowOff>
    </xdr:from>
    <xdr:to>
      <xdr:col>21</xdr:col>
      <xdr:colOff>76335</xdr:colOff>
      <xdr:row>44</xdr:row>
      <xdr:rowOff>152400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3683" t="18661" r="46399" b="13989"/>
        <a:stretch>
          <a:fillRect/>
        </a:stretch>
      </xdr:blipFill>
      <xdr:spPr bwMode="auto">
        <a:xfrm>
          <a:off x="7901397" y="3718322"/>
          <a:ext cx="2719113" cy="280630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  <a:scene3d>
          <a:camera prst="orthographicFront"/>
          <a:lightRig rig="threePt" dir="t"/>
        </a:scene3d>
        <a:sp3d>
          <a:bevelT/>
        </a:sp3d>
      </xdr:spPr>
    </xdr:pic>
    <xdr:clientData/>
  </xdr:twoCellAnchor>
  <xdr:twoCellAnchor editAs="oneCell">
    <xdr:from>
      <xdr:col>16</xdr:col>
      <xdr:colOff>0</xdr:colOff>
      <xdr:row>45</xdr:row>
      <xdr:rowOff>9525</xdr:rowOff>
    </xdr:from>
    <xdr:to>
      <xdr:col>21</xdr:col>
      <xdr:colOff>79374</xdr:colOff>
      <xdr:row>57</xdr:row>
      <xdr:rowOff>145269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800975" y="6543675"/>
          <a:ext cx="2822574" cy="170736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ottleyourbrand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ottleyourbran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130"/>
  <sheetViews>
    <sheetView tabSelected="1" zoomScaleNormal="100" workbookViewId="0">
      <pane ySplit="3" topLeftCell="A4" activePane="bottomLeft" state="frozen"/>
      <selection sqref="A1:A1048576"/>
      <selection pane="bottomLeft" activeCell="B4" sqref="B4"/>
    </sheetView>
  </sheetViews>
  <sheetFormatPr defaultRowHeight="12.75"/>
  <cols>
    <col min="1" max="1" width="2.7109375" style="133" customWidth="1"/>
    <col min="2" max="2" width="9.85546875" style="133" customWidth="1"/>
    <col min="3" max="3" width="3.7109375" style="6" customWidth="1"/>
    <col min="4" max="4" width="3.7109375" style="1" customWidth="1"/>
    <col min="5" max="5" width="6.7109375" style="4" customWidth="1"/>
    <col min="6" max="6" width="3.7109375" style="1" customWidth="1"/>
    <col min="7" max="7" width="23.85546875" style="133" customWidth="1"/>
    <col min="8" max="8" width="8" style="133" customWidth="1"/>
    <col min="9" max="12" width="6.7109375" style="2" customWidth="1"/>
    <col min="13" max="13" width="6.7109375" style="232" customWidth="1"/>
    <col min="14" max="14" width="6.7109375" style="236" customWidth="1"/>
    <col min="15" max="15" width="7.7109375" style="3" customWidth="1"/>
    <col min="16" max="16" width="7.7109375" style="1" customWidth="1"/>
    <col min="17" max="19" width="9.140625" style="133"/>
    <col min="20" max="20" width="7.7109375" style="133" customWidth="1"/>
    <col min="21" max="21" width="6" style="133" customWidth="1"/>
    <col min="22" max="22" width="2.7109375" style="133" customWidth="1"/>
    <col min="23" max="16384" width="9.140625" style="133"/>
  </cols>
  <sheetData>
    <row r="1" spans="1:22" ht="5.0999999999999996" customHeight="1">
      <c r="A1" s="7"/>
      <c r="B1" s="7"/>
      <c r="C1" s="20"/>
      <c r="D1" s="21"/>
      <c r="E1" s="22"/>
      <c r="F1" s="21"/>
      <c r="G1" s="7"/>
      <c r="H1" s="7"/>
      <c r="I1" s="23"/>
      <c r="J1" s="23"/>
      <c r="K1" s="23"/>
      <c r="L1" s="23"/>
      <c r="M1" s="229"/>
      <c r="N1" s="233"/>
      <c r="O1" s="24"/>
      <c r="P1" s="21"/>
      <c r="Q1" s="7"/>
      <c r="R1" s="7"/>
      <c r="S1" s="7"/>
      <c r="T1" s="7"/>
      <c r="U1" s="7"/>
      <c r="V1" s="7"/>
    </row>
    <row r="2" spans="1:22">
      <c r="A2" s="7"/>
      <c r="B2" s="306" t="s">
        <v>9</v>
      </c>
      <c r="C2" s="306"/>
      <c r="D2" s="306"/>
      <c r="E2" s="306"/>
      <c r="F2" s="306"/>
      <c r="G2" s="306"/>
      <c r="H2" s="307"/>
      <c r="I2" s="136"/>
      <c r="J2" s="136"/>
      <c r="K2" s="136"/>
      <c r="L2" s="136"/>
      <c r="M2" s="308" t="s">
        <v>37</v>
      </c>
      <c r="N2" s="308"/>
      <c r="O2" s="136"/>
      <c r="P2" s="137"/>
      <c r="Q2" s="319" t="s">
        <v>38</v>
      </c>
      <c r="R2" s="320"/>
      <c r="S2" s="320"/>
      <c r="T2" s="320"/>
      <c r="U2" s="320"/>
      <c r="V2" s="7"/>
    </row>
    <row r="3" spans="1:22">
      <c r="A3" s="7"/>
      <c r="B3" s="151" t="s">
        <v>12</v>
      </c>
      <c r="C3" s="316" t="s">
        <v>32</v>
      </c>
      <c r="D3" s="317"/>
      <c r="E3" s="318"/>
      <c r="F3" s="317"/>
      <c r="G3" s="152" t="s">
        <v>11</v>
      </c>
      <c r="H3" s="157" t="s">
        <v>48</v>
      </c>
      <c r="I3" s="155" t="s">
        <v>20</v>
      </c>
      <c r="J3" s="153" t="s">
        <v>3</v>
      </c>
      <c r="K3" s="153" t="s">
        <v>2</v>
      </c>
      <c r="L3" s="153" t="s">
        <v>1</v>
      </c>
      <c r="M3" s="162" t="s">
        <v>35</v>
      </c>
      <c r="N3" s="193" t="s">
        <v>41</v>
      </c>
      <c r="O3" s="194" t="s">
        <v>42</v>
      </c>
      <c r="P3" s="151" t="s">
        <v>6</v>
      </c>
      <c r="Q3" s="81"/>
      <c r="R3" s="81"/>
      <c r="S3" s="81"/>
      <c r="T3" s="81"/>
      <c r="U3" s="81"/>
      <c r="V3" s="7"/>
    </row>
    <row r="4" spans="1:22">
      <c r="A4" s="7"/>
      <c r="B4" s="96"/>
      <c r="C4" s="99"/>
      <c r="D4" s="100" t="str">
        <f>IF(B4="","","oz")</f>
        <v/>
      </c>
      <c r="E4" s="101" t="str">
        <f>IF(B4="","",C4*29.57352956)</f>
        <v/>
      </c>
      <c r="F4" s="100" t="str">
        <f>IF(B4="","","mL")</f>
        <v/>
      </c>
      <c r="G4" s="321"/>
      <c r="H4" s="322"/>
      <c r="I4" s="127"/>
      <c r="J4" s="102"/>
      <c r="K4" s="102"/>
      <c r="L4" s="121"/>
      <c r="M4" s="237"/>
      <c r="N4" s="238"/>
      <c r="O4" s="120"/>
      <c r="P4" s="103" t="str">
        <f t="shared" ref="P4:P22" si="0">IF(B4="","",O4*2*100)</f>
        <v/>
      </c>
      <c r="Q4" s="21"/>
      <c r="R4" s="21"/>
      <c r="S4" s="21"/>
      <c r="T4" s="21"/>
      <c r="U4" s="21"/>
      <c r="V4" s="7"/>
    </row>
    <row r="5" spans="1:22">
      <c r="A5" s="7"/>
      <c r="B5" s="96"/>
      <c r="C5" s="99"/>
      <c r="D5" s="100" t="str">
        <f t="shared" ref="D5:D22" si="1">IF(B5="","","oz")</f>
        <v/>
      </c>
      <c r="E5" s="101" t="str">
        <f t="shared" ref="E5:E22" si="2">IF(B5="","",C5*29.57352956)</f>
        <v/>
      </c>
      <c r="F5" s="100" t="str">
        <f t="shared" ref="F5:F22" si="3">IF(B5="","","mL")</f>
        <v/>
      </c>
      <c r="G5" s="321"/>
      <c r="H5" s="322"/>
      <c r="I5" s="127"/>
      <c r="J5" s="102"/>
      <c r="K5" s="102"/>
      <c r="L5" s="121"/>
      <c r="M5" s="237"/>
      <c r="N5" s="238"/>
      <c r="O5" s="120"/>
      <c r="P5" s="103" t="str">
        <f t="shared" si="0"/>
        <v/>
      </c>
      <c r="Q5" s="21"/>
      <c r="R5" s="21"/>
      <c r="S5" s="21"/>
      <c r="T5" s="21"/>
      <c r="U5" s="21"/>
      <c r="V5" s="7"/>
    </row>
    <row r="6" spans="1:22">
      <c r="A6" s="7"/>
      <c r="B6" s="96"/>
      <c r="C6" s="99"/>
      <c r="D6" s="100" t="str">
        <f t="shared" si="1"/>
        <v/>
      </c>
      <c r="E6" s="101" t="str">
        <f t="shared" si="2"/>
        <v/>
      </c>
      <c r="F6" s="100" t="str">
        <f t="shared" si="3"/>
        <v/>
      </c>
      <c r="G6" s="309"/>
      <c r="H6" s="310"/>
      <c r="I6" s="127"/>
      <c r="J6" s="102"/>
      <c r="K6" s="102"/>
      <c r="L6" s="121"/>
      <c r="M6" s="237"/>
      <c r="N6" s="238"/>
      <c r="O6" s="120"/>
      <c r="P6" s="103" t="str">
        <f t="shared" si="0"/>
        <v/>
      </c>
      <c r="Q6" s="21"/>
      <c r="R6" s="21"/>
      <c r="S6" s="21"/>
      <c r="T6" s="21"/>
      <c r="U6" s="21"/>
      <c r="V6" s="7"/>
    </row>
    <row r="7" spans="1:22">
      <c r="A7" s="7"/>
      <c r="B7" s="96"/>
      <c r="C7" s="99"/>
      <c r="D7" s="100" t="str">
        <f t="shared" si="1"/>
        <v/>
      </c>
      <c r="E7" s="101" t="str">
        <f t="shared" si="2"/>
        <v/>
      </c>
      <c r="F7" s="100" t="str">
        <f t="shared" si="3"/>
        <v/>
      </c>
      <c r="G7" s="309"/>
      <c r="H7" s="310"/>
      <c r="I7" s="127"/>
      <c r="J7" s="102"/>
      <c r="K7" s="102"/>
      <c r="L7" s="121"/>
      <c r="M7" s="237"/>
      <c r="N7" s="238"/>
      <c r="O7" s="120"/>
      <c r="P7" s="103" t="str">
        <f t="shared" si="0"/>
        <v/>
      </c>
      <c r="Q7" s="21"/>
      <c r="R7" s="21"/>
      <c r="S7" s="21"/>
      <c r="T7" s="21"/>
      <c r="U7" s="21"/>
      <c r="V7" s="7"/>
    </row>
    <row r="8" spans="1:22">
      <c r="A8" s="7"/>
      <c r="B8" s="96"/>
      <c r="C8" s="99"/>
      <c r="D8" s="100" t="str">
        <f t="shared" si="1"/>
        <v/>
      </c>
      <c r="E8" s="101" t="str">
        <f t="shared" si="2"/>
        <v/>
      </c>
      <c r="F8" s="100" t="str">
        <f t="shared" si="3"/>
        <v/>
      </c>
      <c r="G8" s="309"/>
      <c r="H8" s="310"/>
      <c r="I8" s="127"/>
      <c r="J8" s="102"/>
      <c r="K8" s="102"/>
      <c r="L8" s="121"/>
      <c r="M8" s="237"/>
      <c r="N8" s="238"/>
      <c r="O8" s="120"/>
      <c r="P8" s="103" t="str">
        <f t="shared" si="0"/>
        <v/>
      </c>
      <c r="Q8" s="21"/>
      <c r="R8" s="21"/>
      <c r="S8" s="21"/>
      <c r="T8" s="21"/>
      <c r="U8" s="21"/>
      <c r="V8" s="7"/>
    </row>
    <row r="9" spans="1:22">
      <c r="A9" s="7"/>
      <c r="B9" s="96"/>
      <c r="C9" s="99"/>
      <c r="D9" s="100" t="str">
        <f t="shared" si="1"/>
        <v/>
      </c>
      <c r="E9" s="101" t="str">
        <f t="shared" si="2"/>
        <v/>
      </c>
      <c r="F9" s="100" t="str">
        <f t="shared" si="3"/>
        <v/>
      </c>
      <c r="G9" s="309"/>
      <c r="H9" s="310"/>
      <c r="I9" s="127"/>
      <c r="J9" s="102"/>
      <c r="K9" s="102"/>
      <c r="L9" s="121"/>
      <c r="M9" s="237"/>
      <c r="N9" s="238"/>
      <c r="O9" s="120"/>
      <c r="P9" s="103" t="str">
        <f t="shared" si="0"/>
        <v/>
      </c>
      <c r="Q9" s="21"/>
      <c r="R9" s="21"/>
      <c r="S9" s="21"/>
      <c r="T9" s="21"/>
      <c r="U9" s="21"/>
      <c r="V9" s="7"/>
    </row>
    <row r="10" spans="1:22">
      <c r="A10" s="7"/>
      <c r="B10" s="96"/>
      <c r="C10" s="99"/>
      <c r="D10" s="100" t="str">
        <f t="shared" si="1"/>
        <v/>
      </c>
      <c r="E10" s="101" t="str">
        <f t="shared" si="2"/>
        <v/>
      </c>
      <c r="F10" s="100" t="str">
        <f t="shared" si="3"/>
        <v/>
      </c>
      <c r="G10" s="309"/>
      <c r="H10" s="310"/>
      <c r="I10" s="127"/>
      <c r="J10" s="102"/>
      <c r="K10" s="102"/>
      <c r="L10" s="121"/>
      <c r="M10" s="237"/>
      <c r="N10" s="238"/>
      <c r="O10" s="120"/>
      <c r="P10" s="103" t="str">
        <f t="shared" si="0"/>
        <v/>
      </c>
      <c r="Q10" s="21"/>
      <c r="R10" s="21"/>
      <c r="S10" s="21"/>
      <c r="T10" s="21"/>
      <c r="U10" s="21"/>
      <c r="V10" s="7"/>
    </row>
    <row r="11" spans="1:22">
      <c r="A11" s="7"/>
      <c r="B11" s="96"/>
      <c r="C11" s="99"/>
      <c r="D11" s="100"/>
      <c r="E11" s="101"/>
      <c r="F11" s="100"/>
      <c r="G11" s="131"/>
      <c r="H11" s="158"/>
      <c r="I11" s="127"/>
      <c r="J11" s="102"/>
      <c r="K11" s="102"/>
      <c r="L11" s="121"/>
      <c r="M11" s="237"/>
      <c r="N11" s="238"/>
      <c r="O11" s="120"/>
      <c r="P11" s="103"/>
      <c r="Q11" s="21"/>
      <c r="R11" s="21"/>
      <c r="S11" s="21"/>
      <c r="T11" s="21"/>
      <c r="U11" s="21"/>
      <c r="V11" s="7"/>
    </row>
    <row r="12" spans="1:22">
      <c r="A12" s="7"/>
      <c r="B12" s="96"/>
      <c r="C12" s="99"/>
      <c r="D12" s="100"/>
      <c r="E12" s="101"/>
      <c r="F12" s="100"/>
      <c r="G12" s="131"/>
      <c r="H12" s="158"/>
      <c r="I12" s="127"/>
      <c r="J12" s="102"/>
      <c r="K12" s="102"/>
      <c r="L12" s="121"/>
      <c r="M12" s="237"/>
      <c r="N12" s="238"/>
      <c r="O12" s="120"/>
      <c r="P12" s="103"/>
      <c r="Q12" s="21"/>
      <c r="R12" s="21"/>
      <c r="S12" s="21"/>
      <c r="T12" s="21"/>
      <c r="U12" s="21"/>
      <c r="V12" s="7"/>
    </row>
    <row r="13" spans="1:22">
      <c r="A13" s="7"/>
      <c r="B13" s="96"/>
      <c r="C13" s="99"/>
      <c r="D13" s="100"/>
      <c r="E13" s="101"/>
      <c r="F13" s="100"/>
      <c r="G13" s="131"/>
      <c r="H13" s="158"/>
      <c r="I13" s="127"/>
      <c r="J13" s="102"/>
      <c r="K13" s="102"/>
      <c r="L13" s="121"/>
      <c r="M13" s="237"/>
      <c r="N13" s="238"/>
      <c r="O13" s="120"/>
      <c r="P13" s="103"/>
      <c r="Q13" s="21"/>
      <c r="R13" s="21"/>
      <c r="S13" s="21"/>
      <c r="T13" s="21"/>
      <c r="U13" s="21"/>
      <c r="V13" s="7"/>
    </row>
    <row r="14" spans="1:22">
      <c r="A14" s="7"/>
      <c r="B14" s="96"/>
      <c r="C14" s="99"/>
      <c r="D14" s="100"/>
      <c r="E14" s="101"/>
      <c r="F14" s="100"/>
      <c r="G14" s="131"/>
      <c r="H14" s="158"/>
      <c r="I14" s="127"/>
      <c r="J14" s="102"/>
      <c r="K14" s="102"/>
      <c r="L14" s="121"/>
      <c r="M14" s="237"/>
      <c r="N14" s="238"/>
      <c r="O14" s="120"/>
      <c r="P14" s="103"/>
      <c r="Q14" s="21"/>
      <c r="R14" s="21"/>
      <c r="S14" s="21"/>
      <c r="T14" s="21"/>
      <c r="U14" s="21"/>
      <c r="V14" s="7"/>
    </row>
    <row r="15" spans="1:22">
      <c r="A15" s="7"/>
      <c r="B15" s="96"/>
      <c r="C15" s="99"/>
      <c r="D15" s="100"/>
      <c r="E15" s="101"/>
      <c r="F15" s="100"/>
      <c r="G15" s="131"/>
      <c r="H15" s="158"/>
      <c r="I15" s="127"/>
      <c r="J15" s="102"/>
      <c r="K15" s="102"/>
      <c r="L15" s="121"/>
      <c r="M15" s="237"/>
      <c r="N15" s="238"/>
      <c r="O15" s="120"/>
      <c r="P15" s="103"/>
      <c r="Q15" s="21"/>
      <c r="R15" s="21"/>
      <c r="S15" s="21"/>
      <c r="T15" s="21"/>
      <c r="U15" s="21"/>
      <c r="V15" s="7"/>
    </row>
    <row r="16" spans="1:22">
      <c r="A16" s="7"/>
      <c r="B16" s="96"/>
      <c r="C16" s="99"/>
      <c r="D16" s="100"/>
      <c r="E16" s="101"/>
      <c r="F16" s="100"/>
      <c r="G16" s="131"/>
      <c r="H16" s="158"/>
      <c r="I16" s="127"/>
      <c r="J16" s="102"/>
      <c r="K16" s="102"/>
      <c r="L16" s="121"/>
      <c r="M16" s="237"/>
      <c r="N16" s="238"/>
      <c r="O16" s="120"/>
      <c r="P16" s="103"/>
      <c r="Q16" s="21"/>
      <c r="R16" s="21"/>
      <c r="S16" s="21"/>
      <c r="T16" s="21"/>
      <c r="U16" s="21"/>
      <c r="V16" s="7"/>
    </row>
    <row r="17" spans="1:22">
      <c r="A17" s="7"/>
      <c r="B17" s="96"/>
      <c r="C17" s="99"/>
      <c r="D17" s="100" t="str">
        <f t="shared" si="1"/>
        <v/>
      </c>
      <c r="E17" s="101" t="str">
        <f t="shared" si="2"/>
        <v/>
      </c>
      <c r="F17" s="100" t="str">
        <f t="shared" si="3"/>
        <v/>
      </c>
      <c r="G17" s="309"/>
      <c r="H17" s="310"/>
      <c r="I17" s="127"/>
      <c r="J17" s="102"/>
      <c r="K17" s="102"/>
      <c r="L17" s="121"/>
      <c r="M17" s="237"/>
      <c r="N17" s="238"/>
      <c r="O17" s="120"/>
      <c r="P17" s="103" t="str">
        <f t="shared" si="0"/>
        <v/>
      </c>
      <c r="Q17" s="21"/>
      <c r="R17" s="21"/>
      <c r="S17" s="21"/>
      <c r="T17" s="21"/>
      <c r="U17" s="21"/>
      <c r="V17" s="7"/>
    </row>
    <row r="18" spans="1:22">
      <c r="A18" s="7"/>
      <c r="B18" s="96"/>
      <c r="C18" s="99"/>
      <c r="D18" s="100" t="str">
        <f t="shared" si="1"/>
        <v/>
      </c>
      <c r="E18" s="101" t="str">
        <f t="shared" si="2"/>
        <v/>
      </c>
      <c r="F18" s="100" t="str">
        <f t="shared" si="3"/>
        <v/>
      </c>
      <c r="G18" s="309"/>
      <c r="H18" s="310"/>
      <c r="I18" s="127"/>
      <c r="J18" s="102"/>
      <c r="K18" s="102"/>
      <c r="L18" s="121"/>
      <c r="M18" s="237"/>
      <c r="N18" s="238"/>
      <c r="O18" s="120"/>
      <c r="P18" s="103" t="str">
        <f t="shared" si="0"/>
        <v/>
      </c>
      <c r="Q18" s="21"/>
      <c r="R18" s="21"/>
      <c r="S18" s="21"/>
      <c r="T18" s="21"/>
      <c r="U18" s="21"/>
      <c r="V18" s="7"/>
    </row>
    <row r="19" spans="1:22">
      <c r="A19" s="7"/>
      <c r="B19" s="96"/>
      <c r="C19" s="99"/>
      <c r="D19" s="100" t="str">
        <f t="shared" si="1"/>
        <v/>
      </c>
      <c r="E19" s="101" t="str">
        <f t="shared" si="2"/>
        <v/>
      </c>
      <c r="F19" s="100" t="str">
        <f t="shared" si="3"/>
        <v/>
      </c>
      <c r="G19" s="309"/>
      <c r="H19" s="310"/>
      <c r="I19" s="127"/>
      <c r="J19" s="102"/>
      <c r="K19" s="102"/>
      <c r="L19" s="121"/>
      <c r="M19" s="237"/>
      <c r="N19" s="238"/>
      <c r="O19" s="120"/>
      <c r="P19" s="103" t="str">
        <f t="shared" si="0"/>
        <v/>
      </c>
      <c r="Q19" s="21"/>
      <c r="R19" s="21"/>
      <c r="S19" s="21"/>
      <c r="T19" s="21"/>
      <c r="U19" s="21"/>
      <c r="V19" s="7"/>
    </row>
    <row r="20" spans="1:22">
      <c r="A20" s="7"/>
      <c r="B20" s="96"/>
      <c r="C20" s="99"/>
      <c r="D20" s="100" t="str">
        <f t="shared" si="1"/>
        <v/>
      </c>
      <c r="E20" s="101" t="str">
        <f t="shared" si="2"/>
        <v/>
      </c>
      <c r="F20" s="100" t="str">
        <f t="shared" si="3"/>
        <v/>
      </c>
      <c r="G20" s="309"/>
      <c r="H20" s="310"/>
      <c r="I20" s="127"/>
      <c r="J20" s="102"/>
      <c r="K20" s="102"/>
      <c r="L20" s="121"/>
      <c r="M20" s="237"/>
      <c r="N20" s="238"/>
      <c r="O20" s="120"/>
      <c r="P20" s="103" t="str">
        <f t="shared" si="0"/>
        <v/>
      </c>
      <c r="Q20" s="21"/>
      <c r="R20" s="21"/>
      <c r="S20" s="21"/>
      <c r="T20" s="21"/>
      <c r="U20" s="21"/>
      <c r="V20" s="7"/>
    </row>
    <row r="21" spans="1:22">
      <c r="A21" s="7"/>
      <c r="B21" s="96"/>
      <c r="C21" s="99"/>
      <c r="D21" s="100" t="str">
        <f t="shared" si="1"/>
        <v/>
      </c>
      <c r="E21" s="101" t="str">
        <f t="shared" si="2"/>
        <v/>
      </c>
      <c r="F21" s="100" t="str">
        <f t="shared" si="3"/>
        <v/>
      </c>
      <c r="G21" s="309"/>
      <c r="H21" s="310"/>
      <c r="I21" s="127"/>
      <c r="J21" s="102"/>
      <c r="K21" s="102"/>
      <c r="L21" s="121"/>
      <c r="M21" s="237"/>
      <c r="N21" s="238"/>
      <c r="O21" s="120"/>
      <c r="P21" s="103" t="str">
        <f t="shared" si="0"/>
        <v/>
      </c>
      <c r="Q21" s="21"/>
      <c r="R21" s="21"/>
      <c r="S21" s="21"/>
      <c r="T21" s="21"/>
      <c r="U21" s="21"/>
      <c r="V21" s="7"/>
    </row>
    <row r="22" spans="1:22" ht="13.9" customHeight="1">
      <c r="A22" s="7"/>
      <c r="B22" s="96"/>
      <c r="C22" s="99"/>
      <c r="D22" s="100" t="str">
        <f t="shared" si="1"/>
        <v/>
      </c>
      <c r="E22" s="101" t="str">
        <f t="shared" si="2"/>
        <v/>
      </c>
      <c r="F22" s="100" t="str">
        <f t="shared" si="3"/>
        <v/>
      </c>
      <c r="G22" s="309"/>
      <c r="H22" s="310"/>
      <c r="I22" s="127"/>
      <c r="J22" s="102"/>
      <c r="K22" s="102"/>
      <c r="L22" s="121"/>
      <c r="M22" s="237"/>
      <c r="N22" s="238"/>
      <c r="O22" s="120"/>
      <c r="P22" s="103" t="str">
        <f t="shared" si="0"/>
        <v/>
      </c>
      <c r="Q22" s="21"/>
      <c r="R22" s="21"/>
      <c r="S22" s="21"/>
      <c r="T22" s="21"/>
      <c r="U22" s="21"/>
      <c r="V22" s="7"/>
    </row>
    <row r="23" spans="1:22" ht="2.1" customHeight="1">
      <c r="A23" s="7"/>
      <c r="B23" s="97"/>
      <c r="C23" s="104"/>
      <c r="D23" s="68"/>
      <c r="E23" s="69"/>
      <c r="F23" s="68"/>
      <c r="G23" s="122"/>
      <c r="H23" s="19"/>
      <c r="I23" s="128" t="s">
        <v>20</v>
      </c>
      <c r="J23" s="28" t="s">
        <v>3</v>
      </c>
      <c r="K23" s="28" t="s">
        <v>2</v>
      </c>
      <c r="L23" s="123" t="s">
        <v>1</v>
      </c>
      <c r="M23" s="239"/>
      <c r="N23" s="240"/>
      <c r="O23" s="29"/>
      <c r="P23" s="105"/>
      <c r="Q23" s="21"/>
      <c r="R23" s="21"/>
      <c r="S23" s="21"/>
      <c r="T23" s="21"/>
      <c r="U23" s="21"/>
      <c r="V23" s="7"/>
    </row>
    <row r="24" spans="1:22" s="5" customFormat="1">
      <c r="A24" s="7"/>
      <c r="B24" s="7"/>
      <c r="C24" s="106" t="str">
        <f>IF(C$4="","",SUM(C4:C23))</f>
        <v/>
      </c>
      <c r="D24" s="107" t="str">
        <f>IF(C4="","","oz")</f>
        <v/>
      </c>
      <c r="E24" s="108" t="str">
        <f>IF(C4="","",C24*29.57352956)</f>
        <v/>
      </c>
      <c r="F24" s="107" t="str">
        <f>IF(C4="","","ml")</f>
        <v/>
      </c>
      <c r="G24" s="314" t="str">
        <f>IF(G$4="","","Infinity Whiskey in the Bottle")</f>
        <v/>
      </c>
      <c r="H24" s="315"/>
      <c r="I24" s="129" t="str">
        <f>IF(I4="","",SUM(I4:I23)/COUNT(I4:I23))</f>
        <v/>
      </c>
      <c r="J24" s="109" t="str">
        <f>IF(J4="","",SUM(J4:J23)/COUNT(J4:J23))</f>
        <v/>
      </c>
      <c r="K24" s="109" t="str">
        <f>IF(K4="","",SUM(K4:K23)/COUNT(K4:K23))</f>
        <v/>
      </c>
      <c r="L24" s="124" t="str">
        <f>IF(L4="","",SUM(L4:L23)/COUNT(L4:L23))</f>
        <v/>
      </c>
      <c r="M24" s="241"/>
      <c r="N24" s="242"/>
      <c r="O24" s="109" t="str">
        <f>IF(O4="","",SUM(O4:O23)/COUNT(O4:O23))</f>
        <v/>
      </c>
      <c r="P24" s="110" t="str">
        <f>IF(P4="","",O24*2*100)</f>
        <v/>
      </c>
      <c r="Q24" s="21"/>
      <c r="R24" s="21"/>
      <c r="S24" s="21"/>
      <c r="T24" s="21"/>
      <c r="U24" s="21"/>
      <c r="V24" s="8"/>
    </row>
    <row r="25" spans="1:22" ht="3.95" customHeight="1">
      <c r="A25" s="7"/>
      <c r="B25" s="25"/>
      <c r="C25" s="227"/>
      <c r="D25" s="26"/>
      <c r="E25" s="27"/>
      <c r="F25" s="26"/>
      <c r="G25" s="19"/>
      <c r="H25" s="19"/>
      <c r="I25" s="28"/>
      <c r="J25" s="28"/>
      <c r="K25" s="28"/>
      <c r="L25" s="28"/>
      <c r="M25" s="230"/>
      <c r="N25" s="234"/>
      <c r="O25" s="29"/>
      <c r="P25" s="228"/>
      <c r="Q25" s="21"/>
      <c r="R25" s="21"/>
      <c r="S25" s="21"/>
      <c r="T25" s="21"/>
      <c r="U25" s="21"/>
      <c r="V25" s="7"/>
    </row>
    <row r="26" spans="1:22">
      <c r="A26" s="7"/>
      <c r="B26" s="132" t="s">
        <v>12</v>
      </c>
      <c r="C26" s="311" t="s">
        <v>7</v>
      </c>
      <c r="D26" s="311"/>
      <c r="E26" s="311"/>
      <c r="F26" s="311"/>
      <c r="G26" s="160" t="s">
        <v>13</v>
      </c>
      <c r="H26" s="126" t="s">
        <v>62</v>
      </c>
      <c r="I26" s="155" t="s">
        <v>20</v>
      </c>
      <c r="J26" s="153" t="s">
        <v>3</v>
      </c>
      <c r="K26" s="153" t="s">
        <v>2</v>
      </c>
      <c r="L26" s="153" t="s">
        <v>1</v>
      </c>
      <c r="M26" s="162" t="s">
        <v>35</v>
      </c>
      <c r="N26" s="169" t="s">
        <v>36</v>
      </c>
      <c r="O26" s="154" t="s">
        <v>5</v>
      </c>
      <c r="P26" s="151" t="s">
        <v>6</v>
      </c>
      <c r="Q26" s="21"/>
      <c r="R26" s="21"/>
      <c r="S26" s="21"/>
      <c r="T26" s="21"/>
      <c r="U26" s="21"/>
      <c r="V26" s="7"/>
    </row>
    <row r="27" spans="1:22">
      <c r="A27" s="7"/>
      <c r="B27" s="245"/>
      <c r="C27" s="246"/>
      <c r="D27" s="112" t="str">
        <f>IF(C27=0,"","oz")</f>
        <v/>
      </c>
      <c r="E27" s="247" t="str">
        <f>IF(C27=0,"",C27*29.57352956)</f>
        <v/>
      </c>
      <c r="F27" s="112" t="str">
        <f>IF(C27=0,"","ml")</f>
        <v/>
      </c>
      <c r="G27" s="312"/>
      <c r="H27" s="313"/>
      <c r="I27" s="248" t="str">
        <f>IF($C27=0,"",I$24)</f>
        <v/>
      </c>
      <c r="J27" s="249" t="str">
        <f t="shared" ref="J27:O30" si="4">IF($C27=0,"",J$24)</f>
        <v/>
      </c>
      <c r="K27" s="249" t="str">
        <f t="shared" si="4"/>
        <v/>
      </c>
      <c r="L27" s="250" t="str">
        <f t="shared" si="4"/>
        <v/>
      </c>
      <c r="M27" s="251" t="str">
        <f>IF(B27="","",M$24)</f>
        <v/>
      </c>
      <c r="N27" s="252" t="str">
        <f>IF(B27="","",N$24)</f>
        <v/>
      </c>
      <c r="O27" s="249" t="str">
        <f t="shared" si="4"/>
        <v/>
      </c>
      <c r="P27" s="253" t="str">
        <f>IF(C27=0,"",O27*2*100)</f>
        <v/>
      </c>
      <c r="Q27" s="21"/>
      <c r="R27" s="21"/>
      <c r="S27" s="21"/>
      <c r="T27" s="21"/>
      <c r="U27" s="21"/>
      <c r="V27" s="7"/>
    </row>
    <row r="28" spans="1:22">
      <c r="A28" s="7"/>
      <c r="B28" s="245"/>
      <c r="C28" s="246"/>
      <c r="D28" s="112" t="str">
        <f t="shared" ref="D28:D30" si="5">IF(C28=0,"","oz")</f>
        <v/>
      </c>
      <c r="E28" s="247" t="str">
        <f t="shared" ref="E28:E30" si="6">IF(C28=0,"",C28*29.57352956)</f>
        <v/>
      </c>
      <c r="F28" s="112" t="str">
        <f t="shared" ref="F28:F30" si="7">IF(C28=0,"","ml")</f>
        <v/>
      </c>
      <c r="G28" s="312"/>
      <c r="H28" s="313"/>
      <c r="I28" s="248" t="str">
        <f t="shared" ref="I28:I30" si="8">IF($C28=0,"",I$24)</f>
        <v/>
      </c>
      <c r="J28" s="249" t="str">
        <f t="shared" si="4"/>
        <v/>
      </c>
      <c r="K28" s="249" t="str">
        <f t="shared" si="4"/>
        <v/>
      </c>
      <c r="L28" s="250" t="str">
        <f t="shared" si="4"/>
        <v/>
      </c>
      <c r="M28" s="251" t="str">
        <f t="shared" ref="M28:M30" si="9">IF(B28="","",M$24)</f>
        <v/>
      </c>
      <c r="N28" s="252" t="str">
        <f t="shared" ref="N28:N30" si="10">IF(B28="","",N$24)</f>
        <v/>
      </c>
      <c r="O28" s="249" t="str">
        <f t="shared" si="4"/>
        <v/>
      </c>
      <c r="P28" s="253" t="str">
        <f t="shared" ref="P28:P30" si="11">IF(C28=0,"",O28*2*100)</f>
        <v/>
      </c>
      <c r="Q28" s="339" t="s">
        <v>98</v>
      </c>
      <c r="R28" s="340"/>
      <c r="S28" s="340"/>
      <c r="T28" s="340"/>
      <c r="U28" s="340"/>
      <c r="V28" s="340"/>
    </row>
    <row r="29" spans="1:22">
      <c r="A29" s="7"/>
      <c r="B29" s="245"/>
      <c r="C29" s="246"/>
      <c r="D29" s="112" t="str">
        <f t="shared" si="5"/>
        <v/>
      </c>
      <c r="E29" s="247" t="str">
        <f t="shared" si="6"/>
        <v/>
      </c>
      <c r="F29" s="112" t="str">
        <f t="shared" si="7"/>
        <v/>
      </c>
      <c r="G29" s="312"/>
      <c r="H29" s="313"/>
      <c r="I29" s="248" t="str">
        <f t="shared" si="8"/>
        <v/>
      </c>
      <c r="J29" s="249" t="str">
        <f t="shared" si="4"/>
        <v/>
      </c>
      <c r="K29" s="249" t="str">
        <f t="shared" si="4"/>
        <v/>
      </c>
      <c r="L29" s="250" t="str">
        <f t="shared" si="4"/>
        <v/>
      </c>
      <c r="M29" s="251" t="str">
        <f t="shared" si="9"/>
        <v/>
      </c>
      <c r="N29" s="252" t="str">
        <f t="shared" si="10"/>
        <v/>
      </c>
      <c r="O29" s="249" t="str">
        <f t="shared" si="4"/>
        <v/>
      </c>
      <c r="P29" s="253" t="str">
        <f t="shared" si="11"/>
        <v/>
      </c>
      <c r="Q29" s="341" t="s">
        <v>99</v>
      </c>
      <c r="R29" s="320"/>
      <c r="S29" s="320"/>
      <c r="T29" s="320"/>
      <c r="U29" s="320"/>
      <c r="V29" s="320"/>
    </row>
    <row r="30" spans="1:22">
      <c r="A30" s="7"/>
      <c r="B30" s="254"/>
      <c r="C30" s="246"/>
      <c r="D30" s="112" t="str">
        <f t="shared" si="5"/>
        <v/>
      </c>
      <c r="E30" s="247" t="str">
        <f t="shared" si="6"/>
        <v/>
      </c>
      <c r="F30" s="112" t="str">
        <f t="shared" si="7"/>
        <v/>
      </c>
      <c r="G30" s="312"/>
      <c r="H30" s="313"/>
      <c r="I30" s="248" t="str">
        <f t="shared" si="8"/>
        <v/>
      </c>
      <c r="J30" s="249" t="str">
        <f t="shared" si="4"/>
        <v/>
      </c>
      <c r="K30" s="249" t="str">
        <f t="shared" si="4"/>
        <v/>
      </c>
      <c r="L30" s="250" t="str">
        <f t="shared" si="4"/>
        <v/>
      </c>
      <c r="M30" s="251" t="str">
        <f t="shared" si="9"/>
        <v/>
      </c>
      <c r="N30" s="252" t="str">
        <f t="shared" si="10"/>
        <v/>
      </c>
      <c r="O30" s="249" t="str">
        <f t="shared" si="4"/>
        <v/>
      </c>
      <c r="P30" s="253" t="str">
        <f t="shared" si="11"/>
        <v/>
      </c>
      <c r="Q30" s="21"/>
      <c r="R30" s="21"/>
      <c r="S30" s="21"/>
      <c r="T30" s="21"/>
      <c r="U30" s="21"/>
      <c r="V30" s="7"/>
    </row>
    <row r="31" spans="1:22" ht="2.1" customHeight="1">
      <c r="A31" s="7"/>
      <c r="B31" s="255"/>
      <c r="C31" s="256"/>
      <c r="D31" s="257"/>
      <c r="E31" s="258"/>
      <c r="F31" s="257"/>
      <c r="G31" s="259"/>
      <c r="H31" s="260"/>
      <c r="I31" s="261" t="s">
        <v>20</v>
      </c>
      <c r="J31" s="262" t="s">
        <v>3</v>
      </c>
      <c r="K31" s="262" t="s">
        <v>2</v>
      </c>
      <c r="L31" s="263" t="s">
        <v>1</v>
      </c>
      <c r="M31" s="264"/>
      <c r="N31" s="265"/>
      <c r="O31" s="266"/>
      <c r="P31" s="267"/>
      <c r="Q31" s="21"/>
      <c r="R31" s="21"/>
      <c r="S31" s="21"/>
      <c r="T31" s="21"/>
      <c r="U31" s="21"/>
      <c r="V31" s="7"/>
    </row>
    <row r="32" spans="1:22" s="9" customFormat="1">
      <c r="A32" s="10"/>
      <c r="B32" s="268"/>
      <c r="C32" s="269" t="str">
        <f>IF(C4="","",C24+SUM(C27:C31))</f>
        <v/>
      </c>
      <c r="D32" s="270" t="str">
        <f>IF(C32="","","oz")</f>
        <v/>
      </c>
      <c r="E32" s="271" t="str">
        <f>IF(C32="","",C32*29.57352956)</f>
        <v/>
      </c>
      <c r="F32" s="270" t="str">
        <f>IF(C32="","","ml")</f>
        <v/>
      </c>
      <c r="G32" s="323" t="str">
        <f>IF(G$4="","","Infinity Whiskey in the Bottle")</f>
        <v/>
      </c>
      <c r="H32" s="324"/>
      <c r="I32" s="272" t="str">
        <f>I24</f>
        <v/>
      </c>
      <c r="J32" s="273" t="str">
        <f>J24</f>
        <v/>
      </c>
      <c r="K32" s="273" t="str">
        <f>K24</f>
        <v/>
      </c>
      <c r="L32" s="274" t="str">
        <f>L24</f>
        <v/>
      </c>
      <c r="M32" s="275" t="str">
        <f>IF(B27="","",M24)</f>
        <v/>
      </c>
      <c r="N32" s="276" t="str">
        <f>IF(B27="","",N24)</f>
        <v/>
      </c>
      <c r="O32" s="273" t="str">
        <f>O24</f>
        <v/>
      </c>
      <c r="P32" s="277" t="str">
        <f>IF(P24="","",O32*2*100)</f>
        <v/>
      </c>
      <c r="Q32" s="21"/>
      <c r="R32" s="21"/>
      <c r="S32" s="21"/>
      <c r="T32" s="21"/>
      <c r="U32" s="21"/>
      <c r="V32" s="10"/>
    </row>
    <row r="33" spans="1:22" ht="3.95" customHeight="1">
      <c r="A33" s="7"/>
      <c r="B33" s="25"/>
      <c r="C33" s="227"/>
      <c r="D33" s="26"/>
      <c r="E33" s="27"/>
      <c r="F33" s="26"/>
      <c r="G33" s="19"/>
      <c r="H33" s="19"/>
      <c r="I33" s="28"/>
      <c r="J33" s="28"/>
      <c r="K33" s="28"/>
      <c r="L33" s="28"/>
      <c r="M33" s="230"/>
      <c r="N33" s="234"/>
      <c r="O33" s="29"/>
      <c r="P33" s="228"/>
      <c r="Q33" s="21"/>
      <c r="R33" s="21"/>
      <c r="S33" s="21"/>
      <c r="T33" s="21"/>
      <c r="U33" s="21"/>
      <c r="V33" s="7"/>
    </row>
    <row r="34" spans="1:22">
      <c r="A34" s="7"/>
      <c r="B34" s="132" t="s">
        <v>12</v>
      </c>
      <c r="C34" s="311" t="s">
        <v>7</v>
      </c>
      <c r="D34" s="311"/>
      <c r="E34" s="311"/>
      <c r="F34" s="311"/>
      <c r="G34" s="160" t="s">
        <v>11</v>
      </c>
      <c r="H34" s="126" t="s">
        <v>14</v>
      </c>
      <c r="I34" s="155" t="s">
        <v>20</v>
      </c>
      <c r="J34" s="153" t="s">
        <v>3</v>
      </c>
      <c r="K34" s="153" t="s">
        <v>2</v>
      </c>
      <c r="L34" s="153" t="s">
        <v>1</v>
      </c>
      <c r="M34" s="162" t="s">
        <v>35</v>
      </c>
      <c r="N34" s="169" t="s">
        <v>36</v>
      </c>
      <c r="O34" s="154" t="s">
        <v>5</v>
      </c>
      <c r="P34" s="151" t="s">
        <v>6</v>
      </c>
      <c r="Q34" s="21"/>
      <c r="R34" s="21"/>
      <c r="S34" s="21"/>
      <c r="T34" s="21"/>
      <c r="U34" s="21"/>
      <c r="V34" s="7"/>
    </row>
    <row r="35" spans="1:22">
      <c r="A35" s="7"/>
      <c r="B35" s="98"/>
      <c r="C35" s="99"/>
      <c r="D35" s="100" t="str">
        <f t="shared" ref="D35:D36" si="12">IF(B35="","","oz")</f>
        <v/>
      </c>
      <c r="E35" s="101" t="str">
        <f t="shared" ref="E35:E36" si="13">IF(B35="","",C35*29.57352956)</f>
        <v/>
      </c>
      <c r="F35" s="100" t="str">
        <f t="shared" ref="F35:F36" si="14">IF(B35="","","mL")</f>
        <v/>
      </c>
      <c r="G35" s="309"/>
      <c r="H35" s="310"/>
      <c r="I35" s="127"/>
      <c r="J35" s="102"/>
      <c r="K35" s="102"/>
      <c r="L35" s="121"/>
      <c r="M35" s="237"/>
      <c r="N35" s="238"/>
      <c r="O35" s="120"/>
      <c r="P35" s="103" t="str">
        <f>IF(C35=0,"",O35*2*100)</f>
        <v/>
      </c>
      <c r="Q35" s="21"/>
      <c r="R35" s="21"/>
      <c r="S35" s="21"/>
      <c r="T35" s="21"/>
      <c r="U35" s="21"/>
      <c r="V35" s="7"/>
    </row>
    <row r="36" spans="1:22">
      <c r="A36" s="7"/>
      <c r="B36" s="98"/>
      <c r="C36" s="99"/>
      <c r="D36" s="100" t="str">
        <f t="shared" si="12"/>
        <v/>
      </c>
      <c r="E36" s="101" t="str">
        <f t="shared" si="13"/>
        <v/>
      </c>
      <c r="F36" s="100" t="str">
        <f t="shared" si="14"/>
        <v/>
      </c>
      <c r="G36" s="309"/>
      <c r="H36" s="310"/>
      <c r="I36" s="127"/>
      <c r="J36" s="102"/>
      <c r="K36" s="102"/>
      <c r="L36" s="121"/>
      <c r="M36" s="237"/>
      <c r="N36" s="238"/>
      <c r="O36" s="120"/>
      <c r="P36" s="103" t="str">
        <f>IF(C36=0,"",O36*2*100)</f>
        <v/>
      </c>
      <c r="Q36" s="21"/>
      <c r="R36" s="21"/>
      <c r="S36" s="21"/>
      <c r="T36" s="21"/>
      <c r="U36" s="21"/>
      <c r="V36" s="7"/>
    </row>
    <row r="37" spans="1:22">
      <c r="A37" s="7"/>
      <c r="B37" s="98"/>
      <c r="C37" s="99"/>
      <c r="D37" s="100"/>
      <c r="E37" s="101"/>
      <c r="F37" s="100"/>
      <c r="G37" s="131"/>
      <c r="H37" s="158"/>
      <c r="I37" s="127"/>
      <c r="J37" s="102"/>
      <c r="K37" s="102"/>
      <c r="L37" s="121"/>
      <c r="M37" s="237"/>
      <c r="N37" s="238"/>
      <c r="O37" s="120"/>
      <c r="P37" s="103"/>
      <c r="Q37" s="21"/>
      <c r="R37" s="21"/>
      <c r="S37" s="21"/>
      <c r="T37" s="21"/>
      <c r="U37" s="21"/>
      <c r="V37" s="7"/>
    </row>
    <row r="38" spans="1:22">
      <c r="A38" s="7"/>
      <c r="B38" s="98"/>
      <c r="C38" s="99"/>
      <c r="D38" s="100"/>
      <c r="E38" s="101"/>
      <c r="F38" s="100"/>
      <c r="G38" s="131"/>
      <c r="H38" s="158"/>
      <c r="I38" s="127"/>
      <c r="J38" s="102"/>
      <c r="K38" s="102"/>
      <c r="L38" s="121"/>
      <c r="M38" s="237"/>
      <c r="N38" s="238"/>
      <c r="O38" s="120"/>
      <c r="P38" s="103"/>
      <c r="Q38" s="21"/>
      <c r="R38" s="21"/>
      <c r="S38" s="21"/>
      <c r="T38" s="21"/>
      <c r="U38" s="21"/>
      <c r="V38" s="7"/>
    </row>
    <row r="39" spans="1:22">
      <c r="A39" s="7"/>
      <c r="B39" s="98"/>
      <c r="C39" s="99"/>
      <c r="D39" s="100"/>
      <c r="E39" s="101"/>
      <c r="F39" s="100"/>
      <c r="G39" s="131"/>
      <c r="H39" s="158"/>
      <c r="I39" s="127"/>
      <c r="J39" s="102"/>
      <c r="K39" s="102"/>
      <c r="L39" s="121"/>
      <c r="M39" s="237"/>
      <c r="N39" s="238"/>
      <c r="O39" s="120"/>
      <c r="P39" s="103"/>
      <c r="Q39" s="21"/>
      <c r="R39" s="21"/>
      <c r="S39" s="21"/>
      <c r="T39" s="21"/>
      <c r="U39" s="21"/>
      <c r="V39" s="7"/>
    </row>
    <row r="40" spans="1:22">
      <c r="A40" s="7"/>
      <c r="B40" s="98"/>
      <c r="C40" s="99"/>
      <c r="D40" s="100"/>
      <c r="E40" s="101"/>
      <c r="F40" s="100"/>
      <c r="G40" s="131"/>
      <c r="H40" s="158"/>
      <c r="I40" s="127"/>
      <c r="J40" s="102"/>
      <c r="K40" s="102"/>
      <c r="L40" s="121"/>
      <c r="M40" s="237"/>
      <c r="N40" s="238"/>
      <c r="O40" s="120"/>
      <c r="P40" s="103"/>
      <c r="Q40" s="21"/>
      <c r="R40" s="21"/>
      <c r="S40" s="21"/>
      <c r="T40" s="21"/>
      <c r="U40" s="21"/>
      <c r="V40" s="7"/>
    </row>
    <row r="41" spans="1:22">
      <c r="A41" s="7"/>
      <c r="B41" s="96"/>
      <c r="C41" s="99"/>
      <c r="D41" s="119" t="str">
        <f t="shared" ref="D41:D43" si="15">IF(C41=0,"","oz")</f>
        <v/>
      </c>
      <c r="E41" s="113" t="str">
        <f t="shared" ref="E41:E43" si="16">IF(C41=0,"",C41*29.57352956)</f>
        <v/>
      </c>
      <c r="F41" s="119" t="str">
        <f t="shared" ref="F41:F43" si="17">IF(C41=0,"","ml")</f>
        <v/>
      </c>
      <c r="G41" s="309"/>
      <c r="H41" s="310"/>
      <c r="I41" s="127"/>
      <c r="J41" s="102"/>
      <c r="K41" s="102"/>
      <c r="L41" s="121"/>
      <c r="M41" s="237"/>
      <c r="N41" s="238"/>
      <c r="O41" s="102"/>
      <c r="P41" s="103" t="str">
        <f t="shared" ref="P41:P43" si="18">IF(C41=0,"",O41*2*100)</f>
        <v/>
      </c>
      <c r="Q41" s="21"/>
      <c r="R41" s="21"/>
      <c r="S41" s="21"/>
      <c r="T41" s="21"/>
      <c r="U41" s="21"/>
      <c r="V41" s="7"/>
    </row>
    <row r="42" spans="1:22">
      <c r="A42" s="7"/>
      <c r="B42" s="98"/>
      <c r="C42" s="99"/>
      <c r="D42" s="119" t="str">
        <f t="shared" si="15"/>
        <v/>
      </c>
      <c r="E42" s="113" t="str">
        <f t="shared" si="16"/>
        <v/>
      </c>
      <c r="F42" s="119" t="str">
        <f t="shared" si="17"/>
        <v/>
      </c>
      <c r="G42" s="309"/>
      <c r="H42" s="310"/>
      <c r="I42" s="127"/>
      <c r="J42" s="102"/>
      <c r="K42" s="102"/>
      <c r="L42" s="121"/>
      <c r="M42" s="237"/>
      <c r="N42" s="238"/>
      <c r="O42" s="102"/>
      <c r="P42" s="103" t="str">
        <f t="shared" si="18"/>
        <v/>
      </c>
      <c r="Q42" s="21"/>
      <c r="R42" s="21"/>
      <c r="S42" s="21"/>
      <c r="T42" s="21"/>
      <c r="U42" s="21"/>
      <c r="V42" s="7"/>
    </row>
    <row r="43" spans="1:22">
      <c r="A43" s="7"/>
      <c r="B43" s="96"/>
      <c r="C43" s="99"/>
      <c r="D43" s="119" t="str">
        <f t="shared" si="15"/>
        <v/>
      </c>
      <c r="E43" s="113" t="str">
        <f t="shared" si="16"/>
        <v/>
      </c>
      <c r="F43" s="119" t="str">
        <f t="shared" si="17"/>
        <v/>
      </c>
      <c r="G43" s="309"/>
      <c r="H43" s="310"/>
      <c r="I43" s="127"/>
      <c r="J43" s="102"/>
      <c r="K43" s="102"/>
      <c r="L43" s="121"/>
      <c r="M43" s="237"/>
      <c r="N43" s="238"/>
      <c r="O43" s="102"/>
      <c r="P43" s="103" t="str">
        <f t="shared" si="18"/>
        <v/>
      </c>
      <c r="Q43" s="21"/>
      <c r="R43" s="21"/>
      <c r="S43" s="21"/>
      <c r="T43" s="21"/>
      <c r="U43" s="21"/>
      <c r="V43" s="7"/>
    </row>
    <row r="44" spans="1:22" ht="2.1" customHeight="1">
      <c r="A44" s="7"/>
      <c r="B44" s="25"/>
      <c r="C44" s="104"/>
      <c r="D44" s="26"/>
      <c r="E44" s="27"/>
      <c r="F44" s="26"/>
      <c r="G44" s="122"/>
      <c r="H44" s="19"/>
      <c r="I44" s="128" t="s">
        <v>20</v>
      </c>
      <c r="J44" s="28" t="s">
        <v>3</v>
      </c>
      <c r="K44" s="28" t="s">
        <v>2</v>
      </c>
      <c r="L44" s="123" t="s">
        <v>1</v>
      </c>
      <c r="M44" s="239"/>
      <c r="N44" s="240"/>
      <c r="O44" s="29"/>
      <c r="P44" s="111"/>
      <c r="Q44" s="21"/>
      <c r="R44" s="21"/>
      <c r="S44" s="21"/>
      <c r="T44" s="21"/>
      <c r="U44" s="21"/>
      <c r="V44" s="7"/>
    </row>
    <row r="45" spans="1:22" s="9" customFormat="1">
      <c r="A45" s="10"/>
      <c r="B45" s="10"/>
      <c r="C45" s="114" t="str">
        <f>IF(C$4="","",SUM(C32:C44))</f>
        <v/>
      </c>
      <c r="D45" s="115" t="str">
        <f>IF(C45="","","oz")</f>
        <v/>
      </c>
      <c r="E45" s="116" t="str">
        <f>IF(C45="","",C45*29.57352956)</f>
        <v/>
      </c>
      <c r="F45" s="115" t="str">
        <f>IF(C45="","","ml")</f>
        <v/>
      </c>
      <c r="G45" s="314" t="str">
        <f>IF(G$4="","","Infinity Whiskey in the Bottle")</f>
        <v/>
      </c>
      <c r="H45" s="315"/>
      <c r="I45" s="130" t="str">
        <f>IF(I32="","",SUM(I32:I44)/COUNT(I32:I44))</f>
        <v/>
      </c>
      <c r="J45" s="117" t="str">
        <f>IF(J32="","",SUM(J32:J44)/COUNT(J32:J44))</f>
        <v/>
      </c>
      <c r="K45" s="117" t="str">
        <f>IF(K32="","",SUM(K32:K44)/COUNT(K32:K44))</f>
        <v/>
      </c>
      <c r="L45" s="125" t="str">
        <f>IF(L32="","",SUM(L32:L44)/COUNT(L32:L44))</f>
        <v/>
      </c>
      <c r="M45" s="243"/>
      <c r="N45" s="244"/>
      <c r="O45" s="117" t="str">
        <f>IF(O32="","",SUM(O32:O44)/COUNT(O32:O44))</f>
        <v/>
      </c>
      <c r="P45" s="118" t="str">
        <f>IF(P32="","",O45*2*100)</f>
        <v/>
      </c>
      <c r="Q45" s="21"/>
      <c r="R45" s="21"/>
      <c r="S45" s="21"/>
      <c r="T45" s="21"/>
      <c r="U45" s="21"/>
      <c r="V45" s="10"/>
    </row>
    <row r="46" spans="1:22" ht="3.95" customHeight="1">
      <c r="A46" s="19"/>
      <c r="B46" s="25"/>
      <c r="C46" s="227"/>
      <c r="D46" s="26"/>
      <c r="E46" s="27"/>
      <c r="F46" s="26"/>
      <c r="G46" s="19"/>
      <c r="H46" s="19"/>
      <c r="I46" s="28"/>
      <c r="J46" s="28"/>
      <c r="K46" s="28"/>
      <c r="L46" s="28"/>
      <c r="M46" s="230"/>
      <c r="N46" s="234"/>
      <c r="O46" s="29"/>
      <c r="P46" s="228"/>
      <c r="Q46" s="21"/>
      <c r="R46" s="21"/>
      <c r="S46" s="21"/>
      <c r="T46" s="21"/>
      <c r="U46" s="21"/>
      <c r="V46" s="7"/>
    </row>
    <row r="47" spans="1:22">
      <c r="A47" s="19"/>
      <c r="B47" s="132" t="s">
        <v>12</v>
      </c>
      <c r="C47" s="311" t="s">
        <v>7</v>
      </c>
      <c r="D47" s="311"/>
      <c r="E47" s="311"/>
      <c r="F47" s="311"/>
      <c r="G47" s="160" t="s">
        <v>13</v>
      </c>
      <c r="H47" s="126" t="s">
        <v>15</v>
      </c>
      <c r="I47" s="155" t="s">
        <v>20</v>
      </c>
      <c r="J47" s="153" t="s">
        <v>3</v>
      </c>
      <c r="K47" s="153" t="s">
        <v>2</v>
      </c>
      <c r="L47" s="153" t="s">
        <v>1</v>
      </c>
      <c r="M47" s="162" t="s">
        <v>35</v>
      </c>
      <c r="N47" s="169" t="s">
        <v>36</v>
      </c>
      <c r="O47" s="154" t="s">
        <v>5</v>
      </c>
      <c r="P47" s="151" t="s">
        <v>6</v>
      </c>
      <c r="Q47" s="21"/>
      <c r="R47" s="21"/>
      <c r="S47" s="21"/>
      <c r="T47" s="21"/>
      <c r="U47" s="21"/>
      <c r="V47" s="7"/>
    </row>
    <row r="48" spans="1:22">
      <c r="A48" s="7"/>
      <c r="B48" s="245"/>
      <c r="C48" s="246"/>
      <c r="D48" s="112" t="str">
        <f>IF(C48=0,"","oz")</f>
        <v/>
      </c>
      <c r="E48" s="247" t="str">
        <f>IF(C48=0,"",C48*29.57352956)</f>
        <v/>
      </c>
      <c r="F48" s="112" t="str">
        <f>IF(C48=0,"","ml")</f>
        <v/>
      </c>
      <c r="G48" s="312"/>
      <c r="H48" s="313"/>
      <c r="I48" s="248" t="str">
        <f>IF($C48=0,"",I$45)</f>
        <v/>
      </c>
      <c r="J48" s="249" t="str">
        <f t="shared" ref="J48:O51" si="19">IF($C48=0,"",J$45)</f>
        <v/>
      </c>
      <c r="K48" s="249" t="str">
        <f t="shared" si="19"/>
        <v/>
      </c>
      <c r="L48" s="250" t="str">
        <f t="shared" si="19"/>
        <v/>
      </c>
      <c r="M48" s="251" t="str">
        <f>IF(B48="","",M$45)</f>
        <v/>
      </c>
      <c r="N48" s="252" t="str">
        <f>IF(B48="","",N$45)</f>
        <v/>
      </c>
      <c r="O48" s="249" t="str">
        <f t="shared" si="19"/>
        <v/>
      </c>
      <c r="P48" s="253" t="str">
        <f>IF(C48=0,"",O48*2*100)</f>
        <v/>
      </c>
      <c r="Q48" s="21"/>
      <c r="R48" s="21"/>
      <c r="S48" s="21"/>
      <c r="T48" s="21"/>
      <c r="U48" s="21"/>
      <c r="V48" s="7"/>
    </row>
    <row r="49" spans="1:22">
      <c r="A49" s="7"/>
      <c r="B49" s="245"/>
      <c r="C49" s="246"/>
      <c r="D49" s="112" t="str">
        <f t="shared" ref="D49:D51" si="20">IF(C49=0,"","oz")</f>
        <v/>
      </c>
      <c r="E49" s="247" t="str">
        <f t="shared" ref="E49" si="21">IF(C49=0,"",C49*29.57352956)</f>
        <v/>
      </c>
      <c r="F49" s="112" t="str">
        <f t="shared" ref="F49" si="22">IF(C49=0,"","ml")</f>
        <v/>
      </c>
      <c r="G49" s="312"/>
      <c r="H49" s="313"/>
      <c r="I49" s="248" t="str">
        <f t="shared" ref="I49:I51" si="23">IF($C49=0,"",I$45)</f>
        <v/>
      </c>
      <c r="J49" s="249" t="str">
        <f t="shared" si="19"/>
        <v/>
      </c>
      <c r="K49" s="249" t="str">
        <f t="shared" si="19"/>
        <v/>
      </c>
      <c r="L49" s="250" t="str">
        <f t="shared" si="19"/>
        <v/>
      </c>
      <c r="M49" s="251" t="str">
        <f t="shared" ref="M49:M51" si="24">IF(B49="","",M$45)</f>
        <v/>
      </c>
      <c r="N49" s="252" t="str">
        <f t="shared" ref="N49:N51" si="25">IF(B49="","",N$45)</f>
        <v/>
      </c>
      <c r="O49" s="249" t="str">
        <f t="shared" si="19"/>
        <v/>
      </c>
      <c r="P49" s="253" t="str">
        <f>IF(C49=0,"",O49*2*100)</f>
        <v/>
      </c>
      <c r="Q49" s="21"/>
      <c r="R49" s="21"/>
      <c r="S49" s="21"/>
      <c r="T49" s="21"/>
      <c r="U49" s="21"/>
      <c r="V49" s="7"/>
    </row>
    <row r="50" spans="1:22">
      <c r="A50" s="7"/>
      <c r="B50" s="245"/>
      <c r="C50" s="246"/>
      <c r="D50" s="112" t="str">
        <f>IF(C50=0,"","oz")</f>
        <v/>
      </c>
      <c r="E50" s="247" t="str">
        <f>IF(C50=0,"",C50*29.57352956)</f>
        <v/>
      </c>
      <c r="F50" s="112" t="str">
        <f>IF(C50=0,"","ml")</f>
        <v/>
      </c>
      <c r="G50" s="312"/>
      <c r="H50" s="313"/>
      <c r="I50" s="248" t="str">
        <f t="shared" si="23"/>
        <v/>
      </c>
      <c r="J50" s="249" t="str">
        <f t="shared" si="19"/>
        <v/>
      </c>
      <c r="K50" s="249" t="str">
        <f t="shared" si="19"/>
        <v/>
      </c>
      <c r="L50" s="250" t="str">
        <f t="shared" si="19"/>
        <v/>
      </c>
      <c r="M50" s="251" t="str">
        <f t="shared" si="24"/>
        <v/>
      </c>
      <c r="N50" s="252" t="str">
        <f t="shared" si="25"/>
        <v/>
      </c>
      <c r="O50" s="249" t="str">
        <f t="shared" si="19"/>
        <v/>
      </c>
      <c r="P50" s="253" t="str">
        <f>IF(C50=0,"",O50*2*100)</f>
        <v/>
      </c>
      <c r="Q50" s="21"/>
      <c r="R50" s="21"/>
      <c r="S50" s="21"/>
      <c r="T50" s="21"/>
      <c r="U50" s="21"/>
      <c r="V50" s="7"/>
    </row>
    <row r="51" spans="1:22">
      <c r="A51" s="7"/>
      <c r="B51" s="254"/>
      <c r="C51" s="246"/>
      <c r="D51" s="112" t="str">
        <f t="shared" si="20"/>
        <v/>
      </c>
      <c r="E51" s="247" t="str">
        <f t="shared" ref="E51" si="26">IF(C51=0,"",C51*29.57352956)</f>
        <v/>
      </c>
      <c r="F51" s="112" t="str">
        <f t="shared" ref="F51" si="27">IF(C51=0,"","ml")</f>
        <v/>
      </c>
      <c r="G51" s="312"/>
      <c r="H51" s="313"/>
      <c r="I51" s="248" t="str">
        <f t="shared" si="23"/>
        <v/>
      </c>
      <c r="J51" s="249" t="str">
        <f t="shared" si="19"/>
        <v/>
      </c>
      <c r="K51" s="249" t="str">
        <f t="shared" si="19"/>
        <v/>
      </c>
      <c r="L51" s="250" t="str">
        <f t="shared" si="19"/>
        <v/>
      </c>
      <c r="M51" s="251" t="str">
        <f t="shared" si="24"/>
        <v/>
      </c>
      <c r="N51" s="252" t="str">
        <f t="shared" si="25"/>
        <v/>
      </c>
      <c r="O51" s="249" t="str">
        <f t="shared" si="19"/>
        <v/>
      </c>
      <c r="P51" s="253" t="str">
        <f>IF(C51=0,"",O51*2*100)</f>
        <v/>
      </c>
      <c r="Q51" s="21"/>
      <c r="R51" s="21"/>
      <c r="S51" s="21"/>
      <c r="T51" s="21"/>
      <c r="U51" s="21"/>
      <c r="V51" s="7"/>
    </row>
    <row r="52" spans="1:22" ht="2.1" customHeight="1">
      <c r="A52" s="7"/>
      <c r="B52" s="278"/>
      <c r="C52" s="256"/>
      <c r="D52" s="257"/>
      <c r="E52" s="258"/>
      <c r="F52" s="257"/>
      <c r="G52" s="259"/>
      <c r="H52" s="260"/>
      <c r="I52" s="261" t="s">
        <v>20</v>
      </c>
      <c r="J52" s="262" t="s">
        <v>3</v>
      </c>
      <c r="K52" s="262" t="s">
        <v>2</v>
      </c>
      <c r="L52" s="263" t="s">
        <v>1</v>
      </c>
      <c r="M52" s="264"/>
      <c r="N52" s="265"/>
      <c r="O52" s="266"/>
      <c r="P52" s="267"/>
      <c r="Q52" s="21"/>
      <c r="R52" s="21"/>
      <c r="S52" s="21"/>
      <c r="T52" s="21"/>
      <c r="U52" s="21"/>
      <c r="V52" s="7"/>
    </row>
    <row r="53" spans="1:22" s="9" customFormat="1">
      <c r="A53" s="10"/>
      <c r="B53" s="268"/>
      <c r="C53" s="269" t="str">
        <f>IF(C$4="","",C45+SUM(C48:C52))</f>
        <v/>
      </c>
      <c r="D53" s="270" t="str">
        <f>IF(D$4="","","oz")</f>
        <v/>
      </c>
      <c r="E53" s="271" t="str">
        <f>IF(E$4="","",C53*29.57352956)</f>
        <v/>
      </c>
      <c r="F53" s="270" t="str">
        <f>IF(F$4="","","ml")</f>
        <v/>
      </c>
      <c r="G53" s="323" t="str">
        <f>IF(G$4="","","Infinity Whiskey in the Bottle")</f>
        <v/>
      </c>
      <c r="H53" s="324"/>
      <c r="I53" s="272" t="str">
        <f>I45</f>
        <v/>
      </c>
      <c r="J53" s="273" t="str">
        <f>J45</f>
        <v/>
      </c>
      <c r="K53" s="273" t="str">
        <f>K45</f>
        <v/>
      </c>
      <c r="L53" s="274" t="str">
        <f>L45</f>
        <v/>
      </c>
      <c r="M53" s="275" t="str">
        <f>IF(B48="","",M45)</f>
        <v/>
      </c>
      <c r="N53" s="276" t="str">
        <f>IF(B48="","",N45)</f>
        <v/>
      </c>
      <c r="O53" s="273" t="str">
        <f>O45</f>
        <v/>
      </c>
      <c r="P53" s="277" t="str">
        <f>IF(P45="","",O53*2*100)</f>
        <v/>
      </c>
      <c r="Q53" s="21"/>
      <c r="R53" s="21"/>
      <c r="S53" s="21"/>
      <c r="T53" s="21"/>
      <c r="U53" s="21"/>
      <c r="V53" s="10"/>
    </row>
    <row r="54" spans="1:22" s="134" customFormat="1" ht="3.95" customHeight="1">
      <c r="A54" s="19"/>
      <c r="B54" s="25"/>
      <c r="C54" s="227"/>
      <c r="D54" s="26"/>
      <c r="E54" s="27"/>
      <c r="F54" s="26"/>
      <c r="G54" s="19"/>
      <c r="H54" s="19"/>
      <c r="I54" s="28"/>
      <c r="J54" s="28"/>
      <c r="K54" s="28"/>
      <c r="L54" s="28"/>
      <c r="M54" s="230"/>
      <c r="N54" s="234"/>
      <c r="O54" s="29"/>
      <c r="P54" s="228"/>
      <c r="Q54" s="21"/>
      <c r="R54" s="21"/>
      <c r="S54" s="21"/>
      <c r="T54" s="21"/>
      <c r="U54" s="21"/>
      <c r="V54" s="19"/>
    </row>
    <row r="55" spans="1:22">
      <c r="A55" s="19"/>
      <c r="B55" s="132" t="s">
        <v>12</v>
      </c>
      <c r="C55" s="311" t="s">
        <v>7</v>
      </c>
      <c r="D55" s="311"/>
      <c r="E55" s="311"/>
      <c r="F55" s="311"/>
      <c r="G55" s="160" t="s">
        <v>11</v>
      </c>
      <c r="H55" s="126" t="s">
        <v>16</v>
      </c>
      <c r="I55" s="155" t="s">
        <v>20</v>
      </c>
      <c r="J55" s="153" t="s">
        <v>3</v>
      </c>
      <c r="K55" s="153" t="s">
        <v>2</v>
      </c>
      <c r="L55" s="153" t="s">
        <v>1</v>
      </c>
      <c r="M55" s="162" t="s">
        <v>35</v>
      </c>
      <c r="N55" s="169" t="s">
        <v>36</v>
      </c>
      <c r="O55" s="154" t="s">
        <v>5</v>
      </c>
      <c r="P55" s="151" t="s">
        <v>6</v>
      </c>
      <c r="Q55" s="21"/>
      <c r="R55" s="21"/>
      <c r="S55" s="21"/>
      <c r="T55" s="21"/>
      <c r="U55" s="21"/>
      <c r="V55" s="7"/>
    </row>
    <row r="56" spans="1:22">
      <c r="A56" s="7"/>
      <c r="B56" s="98"/>
      <c r="C56" s="99"/>
      <c r="D56" s="100" t="str">
        <f t="shared" ref="D56:D62" si="28">IF(B56="","","oz")</f>
        <v/>
      </c>
      <c r="E56" s="101" t="str">
        <f t="shared" ref="E56:E62" si="29">IF(B56="","",C56*29.57352956)</f>
        <v/>
      </c>
      <c r="F56" s="100" t="str">
        <f t="shared" ref="F56:F62" si="30">IF(B56="","","mL")</f>
        <v/>
      </c>
      <c r="G56" s="309"/>
      <c r="H56" s="310"/>
      <c r="I56" s="127"/>
      <c r="J56" s="102"/>
      <c r="K56" s="102"/>
      <c r="L56" s="121"/>
      <c r="M56" s="237"/>
      <c r="N56" s="238"/>
      <c r="O56" s="120"/>
      <c r="P56" s="103" t="str">
        <f>IF(C56=0,"",O56*2*100)</f>
        <v/>
      </c>
      <c r="Q56" s="21"/>
      <c r="R56" s="21"/>
      <c r="S56" s="21"/>
      <c r="T56" s="21"/>
      <c r="U56" s="21"/>
      <c r="V56" s="7"/>
    </row>
    <row r="57" spans="1:22">
      <c r="A57" s="7"/>
      <c r="B57" s="98"/>
      <c r="C57" s="99"/>
      <c r="D57" s="100" t="str">
        <f t="shared" si="28"/>
        <v/>
      </c>
      <c r="E57" s="101" t="str">
        <f t="shared" si="29"/>
        <v/>
      </c>
      <c r="F57" s="100" t="str">
        <f t="shared" si="30"/>
        <v/>
      </c>
      <c r="G57" s="309"/>
      <c r="H57" s="310"/>
      <c r="I57" s="127"/>
      <c r="J57" s="102"/>
      <c r="K57" s="102"/>
      <c r="L57" s="121"/>
      <c r="M57" s="237"/>
      <c r="N57" s="238"/>
      <c r="O57" s="120"/>
      <c r="P57" s="103" t="str">
        <f>IF(C57=0,"",O57*2*100)</f>
        <v/>
      </c>
      <c r="Q57" s="21"/>
      <c r="R57" s="21"/>
      <c r="S57" s="21"/>
      <c r="T57" s="21"/>
      <c r="U57" s="21"/>
      <c r="V57" s="7"/>
    </row>
    <row r="58" spans="1:22">
      <c r="A58" s="7"/>
      <c r="B58" s="98"/>
      <c r="C58" s="99"/>
      <c r="D58" s="100" t="str">
        <f t="shared" si="28"/>
        <v/>
      </c>
      <c r="E58" s="101" t="str">
        <f t="shared" si="29"/>
        <v/>
      </c>
      <c r="F58" s="100" t="str">
        <f t="shared" si="30"/>
        <v/>
      </c>
      <c r="G58" s="309"/>
      <c r="H58" s="310"/>
      <c r="I58" s="127"/>
      <c r="J58" s="102"/>
      <c r="K58" s="102"/>
      <c r="L58" s="121"/>
      <c r="M58" s="237"/>
      <c r="N58" s="238"/>
      <c r="O58" s="120"/>
      <c r="P58" s="103" t="str">
        <f t="shared" ref="P58:P62" si="31">IF(C58=0,"",O58*2*100)</f>
        <v/>
      </c>
      <c r="Q58" s="21"/>
      <c r="R58" s="21"/>
      <c r="S58" s="21"/>
      <c r="T58" s="21"/>
      <c r="U58" s="21"/>
      <c r="V58" s="7"/>
    </row>
    <row r="59" spans="1:22">
      <c r="A59" s="7"/>
      <c r="B59" s="98"/>
      <c r="C59" s="99"/>
      <c r="D59" s="100" t="str">
        <f t="shared" si="28"/>
        <v/>
      </c>
      <c r="E59" s="101" t="str">
        <f t="shared" si="29"/>
        <v/>
      </c>
      <c r="F59" s="100" t="str">
        <f t="shared" si="30"/>
        <v/>
      </c>
      <c r="G59" s="309"/>
      <c r="H59" s="310"/>
      <c r="I59" s="127"/>
      <c r="J59" s="102"/>
      <c r="K59" s="102"/>
      <c r="L59" s="121"/>
      <c r="M59" s="237"/>
      <c r="N59" s="238"/>
      <c r="O59" s="120"/>
      <c r="P59" s="103" t="str">
        <f t="shared" si="31"/>
        <v/>
      </c>
      <c r="Q59" s="21"/>
      <c r="R59" s="21"/>
      <c r="S59" s="21"/>
      <c r="T59" s="21"/>
      <c r="U59" s="21"/>
      <c r="V59" s="7"/>
    </row>
    <row r="60" spans="1:22">
      <c r="A60" s="7"/>
      <c r="B60" s="96"/>
      <c r="C60" s="99"/>
      <c r="D60" s="100" t="str">
        <f t="shared" si="28"/>
        <v/>
      </c>
      <c r="E60" s="101" t="str">
        <f t="shared" si="29"/>
        <v/>
      </c>
      <c r="F60" s="100" t="str">
        <f t="shared" si="30"/>
        <v/>
      </c>
      <c r="G60" s="309"/>
      <c r="H60" s="310"/>
      <c r="I60" s="127"/>
      <c r="J60" s="102"/>
      <c r="K60" s="102"/>
      <c r="L60" s="121"/>
      <c r="M60" s="237"/>
      <c r="N60" s="238"/>
      <c r="O60" s="120"/>
      <c r="P60" s="103" t="str">
        <f t="shared" si="31"/>
        <v/>
      </c>
      <c r="Q60" s="21"/>
      <c r="R60" s="21"/>
      <c r="S60" s="21"/>
      <c r="T60" s="21"/>
      <c r="U60" s="21"/>
      <c r="V60" s="7"/>
    </row>
    <row r="61" spans="1:22">
      <c r="A61" s="7"/>
      <c r="B61" s="98"/>
      <c r="C61" s="99"/>
      <c r="D61" s="100" t="str">
        <f t="shared" si="28"/>
        <v/>
      </c>
      <c r="E61" s="101" t="str">
        <f t="shared" si="29"/>
        <v/>
      </c>
      <c r="F61" s="100" t="str">
        <f t="shared" si="30"/>
        <v/>
      </c>
      <c r="G61" s="309"/>
      <c r="H61" s="310"/>
      <c r="I61" s="127"/>
      <c r="J61" s="102"/>
      <c r="K61" s="102"/>
      <c r="L61" s="121"/>
      <c r="M61" s="237"/>
      <c r="N61" s="238"/>
      <c r="O61" s="120"/>
      <c r="P61" s="103" t="str">
        <f t="shared" si="31"/>
        <v/>
      </c>
      <c r="Q61" s="21"/>
      <c r="R61" s="21"/>
      <c r="S61" s="21"/>
      <c r="T61" s="21"/>
      <c r="U61" s="21"/>
      <c r="V61" s="7"/>
    </row>
    <row r="62" spans="1:22">
      <c r="A62" s="7"/>
      <c r="B62" s="96"/>
      <c r="C62" s="99"/>
      <c r="D62" s="100" t="str">
        <f t="shared" si="28"/>
        <v/>
      </c>
      <c r="E62" s="101" t="str">
        <f t="shared" si="29"/>
        <v/>
      </c>
      <c r="F62" s="100" t="str">
        <f t="shared" si="30"/>
        <v/>
      </c>
      <c r="G62" s="309"/>
      <c r="H62" s="310"/>
      <c r="I62" s="127"/>
      <c r="J62" s="102"/>
      <c r="K62" s="102"/>
      <c r="L62" s="121"/>
      <c r="M62" s="237"/>
      <c r="N62" s="238"/>
      <c r="O62" s="120"/>
      <c r="P62" s="103" t="str">
        <f t="shared" si="31"/>
        <v/>
      </c>
      <c r="Q62" s="21"/>
      <c r="R62" s="21"/>
      <c r="S62" s="21"/>
      <c r="T62" s="21"/>
      <c r="U62" s="21"/>
      <c r="V62" s="7"/>
    </row>
    <row r="63" spans="1:22" ht="2.1" customHeight="1">
      <c r="A63" s="7"/>
      <c r="B63" s="97"/>
      <c r="C63" s="104"/>
      <c r="D63" s="26"/>
      <c r="E63" s="27"/>
      <c r="F63" s="26"/>
      <c r="G63" s="122"/>
      <c r="H63" s="19"/>
      <c r="I63" s="128" t="s">
        <v>20</v>
      </c>
      <c r="J63" s="28" t="s">
        <v>3</v>
      </c>
      <c r="K63" s="28" t="s">
        <v>2</v>
      </c>
      <c r="L63" s="123" t="s">
        <v>1</v>
      </c>
      <c r="M63" s="239"/>
      <c r="N63" s="240"/>
      <c r="O63" s="29"/>
      <c r="P63" s="111"/>
      <c r="Q63" s="21"/>
      <c r="R63" s="21"/>
      <c r="S63" s="21"/>
      <c r="T63" s="21"/>
      <c r="U63" s="21"/>
      <c r="V63" s="7"/>
    </row>
    <row r="64" spans="1:22" s="9" customFormat="1">
      <c r="A64" s="10"/>
      <c r="B64" s="10"/>
      <c r="C64" s="114" t="str">
        <f>IF(C$4="","",SUM(C53:C63))</f>
        <v/>
      </c>
      <c r="D64" s="115" t="str">
        <f>IF(D$4="","","oz")</f>
        <v/>
      </c>
      <c r="E64" s="116" t="str">
        <f>IF(E$4="","",C64*29.57352956)</f>
        <v/>
      </c>
      <c r="F64" s="115" t="str">
        <f>IF(F$4="","","mL")</f>
        <v/>
      </c>
      <c r="G64" s="314" t="str">
        <f>IF(G$4="","","Infinity Whiskey in the Bottle")</f>
        <v/>
      </c>
      <c r="H64" s="315"/>
      <c r="I64" s="130" t="str">
        <f>IF(I53="","",SUM(I53:I63)/COUNT(I53:I63))</f>
        <v/>
      </c>
      <c r="J64" s="117" t="str">
        <f>IF(J53="","",SUM(J53:J63)/COUNT(J53:J63))</f>
        <v/>
      </c>
      <c r="K64" s="117" t="str">
        <f>IF(K53="","",SUM(K53:K63)/COUNT(K53:K63))</f>
        <v/>
      </c>
      <c r="L64" s="125" t="str">
        <f>IF(L53="","",SUM(L53:L63)/COUNT(L53:L63))</f>
        <v/>
      </c>
      <c r="M64" s="243"/>
      <c r="N64" s="244"/>
      <c r="O64" s="117" t="str">
        <f>IF(O53="","",SUM(O53:O63)/COUNT(O53:O63))</f>
        <v/>
      </c>
      <c r="P64" s="118" t="str">
        <f>IF(P53="","",O64*2*100)</f>
        <v/>
      </c>
      <c r="Q64" s="21"/>
      <c r="R64" s="21"/>
      <c r="S64" s="21"/>
      <c r="T64" s="21"/>
      <c r="U64" s="21"/>
      <c r="V64" s="10"/>
    </row>
    <row r="65" spans="1:22" s="134" customFormat="1" ht="3.95" customHeight="1">
      <c r="A65" s="19"/>
      <c r="B65" s="25"/>
      <c r="C65" s="227"/>
      <c r="D65" s="26"/>
      <c r="E65" s="27"/>
      <c r="F65" s="26"/>
      <c r="G65" s="19"/>
      <c r="H65" s="19"/>
      <c r="I65" s="28"/>
      <c r="J65" s="28"/>
      <c r="K65" s="28"/>
      <c r="L65" s="28"/>
      <c r="M65" s="230"/>
      <c r="N65" s="234"/>
      <c r="O65" s="29"/>
      <c r="P65" s="228"/>
      <c r="Q65" s="228"/>
      <c r="R65" s="228"/>
      <c r="S65" s="228"/>
      <c r="T65" s="228"/>
      <c r="U65" s="228"/>
      <c r="V65" s="19"/>
    </row>
    <row r="66" spans="1:22" s="134" customFormat="1">
      <c r="A66" s="19"/>
      <c r="B66" s="132" t="s">
        <v>12</v>
      </c>
      <c r="C66" s="311" t="s">
        <v>7</v>
      </c>
      <c r="D66" s="311"/>
      <c r="E66" s="311"/>
      <c r="F66" s="311"/>
      <c r="G66" s="160" t="s">
        <v>13</v>
      </c>
      <c r="H66" s="126" t="s">
        <v>17</v>
      </c>
      <c r="I66" s="155" t="s">
        <v>20</v>
      </c>
      <c r="J66" s="153" t="s">
        <v>3</v>
      </c>
      <c r="K66" s="153" t="s">
        <v>2</v>
      </c>
      <c r="L66" s="153" t="s">
        <v>1</v>
      </c>
      <c r="M66" s="162" t="s">
        <v>35</v>
      </c>
      <c r="N66" s="169" t="s">
        <v>36</v>
      </c>
      <c r="O66" s="154" t="s">
        <v>5</v>
      </c>
      <c r="P66" s="151" t="s">
        <v>6</v>
      </c>
      <c r="Q66" s="228"/>
      <c r="R66" s="228"/>
      <c r="S66" s="228"/>
      <c r="T66" s="228"/>
      <c r="U66" s="228"/>
      <c r="V66" s="19"/>
    </row>
    <row r="67" spans="1:22">
      <c r="A67" s="7"/>
      <c r="B67" s="245"/>
      <c r="C67" s="246"/>
      <c r="D67" s="112" t="str">
        <f>IF(C67=0,"","oz")</f>
        <v/>
      </c>
      <c r="E67" s="247" t="str">
        <f>IF(C67=0,"",C67*29.57352956)</f>
        <v/>
      </c>
      <c r="F67" s="112" t="str">
        <f>IF(C67=0,"","ml")</f>
        <v/>
      </c>
      <c r="G67" s="312"/>
      <c r="H67" s="313"/>
      <c r="I67" s="248" t="str">
        <f t="shared" ref="I67:O70" si="32">IF($C67=0,"",I$64)</f>
        <v/>
      </c>
      <c r="J67" s="249" t="str">
        <f t="shared" si="32"/>
        <v/>
      </c>
      <c r="K67" s="249" t="str">
        <f t="shared" si="32"/>
        <v/>
      </c>
      <c r="L67" s="250" t="str">
        <f t="shared" si="32"/>
        <v/>
      </c>
      <c r="M67" s="251" t="str">
        <f>IF(B67="","",M$64)</f>
        <v/>
      </c>
      <c r="N67" s="252" t="str">
        <f>IF(B67="","",N$64)</f>
        <v/>
      </c>
      <c r="O67" s="249" t="str">
        <f t="shared" si="32"/>
        <v/>
      </c>
      <c r="P67" s="253" t="str">
        <f>IF(C67=0,"",O67*2*100)</f>
        <v/>
      </c>
      <c r="Q67" s="21"/>
      <c r="R67" s="21"/>
      <c r="S67" s="21"/>
      <c r="T67" s="21"/>
      <c r="U67" s="21"/>
      <c r="V67" s="7"/>
    </row>
    <row r="68" spans="1:22">
      <c r="A68" s="7"/>
      <c r="B68" s="245"/>
      <c r="C68" s="246"/>
      <c r="D68" s="112" t="str">
        <f t="shared" ref="D68:D70" si="33">IF(C68=0,"","oz")</f>
        <v/>
      </c>
      <c r="E68" s="247" t="str">
        <f t="shared" ref="E68" si="34">IF(C68=0,"",C68*29.57352956)</f>
        <v/>
      </c>
      <c r="F68" s="112" t="str">
        <f t="shared" ref="F68" si="35">IF(C68=0,"","ml")</f>
        <v/>
      </c>
      <c r="G68" s="312"/>
      <c r="H68" s="313"/>
      <c r="I68" s="248" t="str">
        <f t="shared" si="32"/>
        <v/>
      </c>
      <c r="J68" s="249" t="str">
        <f t="shared" si="32"/>
        <v/>
      </c>
      <c r="K68" s="249" t="str">
        <f t="shared" si="32"/>
        <v/>
      </c>
      <c r="L68" s="250" t="str">
        <f t="shared" si="32"/>
        <v/>
      </c>
      <c r="M68" s="251" t="str">
        <f t="shared" ref="M68:M70" si="36">IF(B68="","",M$64)</f>
        <v/>
      </c>
      <c r="N68" s="252" t="str">
        <f t="shared" ref="N68:N70" si="37">IF(B68="","",N$64)</f>
        <v/>
      </c>
      <c r="O68" s="249" t="str">
        <f t="shared" si="32"/>
        <v/>
      </c>
      <c r="P68" s="253" t="str">
        <f>IF(C68=0,"",O68*2*100)</f>
        <v/>
      </c>
      <c r="Q68" s="21"/>
      <c r="R68" s="21"/>
      <c r="S68" s="21"/>
      <c r="T68" s="21"/>
      <c r="U68" s="21"/>
      <c r="V68" s="7"/>
    </row>
    <row r="69" spans="1:22">
      <c r="A69" s="7"/>
      <c r="B69" s="245"/>
      <c r="C69" s="246"/>
      <c r="D69" s="112" t="str">
        <f>IF(C69=0,"","oz")</f>
        <v/>
      </c>
      <c r="E69" s="247" t="str">
        <f>IF(C69=0,"",C69*29.57352956)</f>
        <v/>
      </c>
      <c r="F69" s="112" t="str">
        <f>IF(C69=0,"","ml")</f>
        <v/>
      </c>
      <c r="G69" s="312"/>
      <c r="H69" s="313"/>
      <c r="I69" s="248" t="str">
        <f t="shared" si="32"/>
        <v/>
      </c>
      <c r="J69" s="249" t="str">
        <f t="shared" si="32"/>
        <v/>
      </c>
      <c r="K69" s="249" t="str">
        <f t="shared" si="32"/>
        <v/>
      </c>
      <c r="L69" s="250" t="str">
        <f t="shared" si="32"/>
        <v/>
      </c>
      <c r="M69" s="251" t="str">
        <f t="shared" si="36"/>
        <v/>
      </c>
      <c r="N69" s="252" t="str">
        <f t="shared" si="37"/>
        <v/>
      </c>
      <c r="O69" s="249" t="str">
        <f t="shared" si="32"/>
        <v/>
      </c>
      <c r="P69" s="253" t="str">
        <f>IF(C69=0,"",O69*2*100)</f>
        <v/>
      </c>
      <c r="Q69" s="21"/>
      <c r="R69" s="21"/>
      <c r="S69" s="21"/>
      <c r="T69" s="21"/>
      <c r="U69" s="21"/>
      <c r="V69" s="7"/>
    </row>
    <row r="70" spans="1:22">
      <c r="A70" s="7"/>
      <c r="B70" s="254"/>
      <c r="C70" s="246"/>
      <c r="D70" s="112" t="str">
        <f t="shared" si="33"/>
        <v/>
      </c>
      <c r="E70" s="247" t="str">
        <f t="shared" ref="E70" si="38">IF(C70=0,"",C70*29.57352956)</f>
        <v/>
      </c>
      <c r="F70" s="112" t="str">
        <f t="shared" ref="F70" si="39">IF(C70=0,"","ml")</f>
        <v/>
      </c>
      <c r="G70" s="312"/>
      <c r="H70" s="313"/>
      <c r="I70" s="248" t="str">
        <f t="shared" si="32"/>
        <v/>
      </c>
      <c r="J70" s="249" t="str">
        <f t="shared" si="32"/>
        <v/>
      </c>
      <c r="K70" s="249" t="str">
        <f t="shared" si="32"/>
        <v/>
      </c>
      <c r="L70" s="250" t="str">
        <f t="shared" si="32"/>
        <v/>
      </c>
      <c r="M70" s="251" t="str">
        <f t="shared" si="36"/>
        <v/>
      </c>
      <c r="N70" s="252" t="str">
        <f t="shared" si="37"/>
        <v/>
      </c>
      <c r="O70" s="249" t="str">
        <f t="shared" si="32"/>
        <v/>
      </c>
      <c r="P70" s="253" t="str">
        <f>IF(C70=0,"",O70*2*100)</f>
        <v/>
      </c>
      <c r="Q70" s="21"/>
      <c r="R70" s="21"/>
      <c r="S70" s="21"/>
      <c r="T70" s="21"/>
      <c r="U70" s="21"/>
      <c r="V70" s="7"/>
    </row>
    <row r="71" spans="1:22" ht="2.1" customHeight="1">
      <c r="A71" s="7"/>
      <c r="B71" s="278"/>
      <c r="C71" s="256"/>
      <c r="D71" s="279"/>
      <c r="E71" s="280"/>
      <c r="F71" s="279"/>
      <c r="G71" s="259"/>
      <c r="H71" s="260"/>
      <c r="I71" s="261" t="s">
        <v>20</v>
      </c>
      <c r="J71" s="262" t="s">
        <v>3</v>
      </c>
      <c r="K71" s="262" t="s">
        <v>2</v>
      </c>
      <c r="L71" s="263" t="s">
        <v>1</v>
      </c>
      <c r="M71" s="264"/>
      <c r="N71" s="265"/>
      <c r="O71" s="266"/>
      <c r="P71" s="267"/>
      <c r="Q71" s="21"/>
      <c r="R71" s="21"/>
      <c r="S71" s="21"/>
      <c r="T71" s="21"/>
      <c r="U71" s="21"/>
      <c r="V71" s="7"/>
    </row>
    <row r="72" spans="1:22" s="9" customFormat="1">
      <c r="A72" s="10"/>
      <c r="B72" s="268"/>
      <c r="C72" s="269" t="str">
        <f>IF(C$4="","",C64+SUM(C67:C71))</f>
        <v/>
      </c>
      <c r="D72" s="270" t="str">
        <f>IF(D$4="","","oz")</f>
        <v/>
      </c>
      <c r="E72" s="271" t="str">
        <f>IF(E$4="","",C72*29.57352956)</f>
        <v/>
      </c>
      <c r="F72" s="270" t="str">
        <f>IF(F$4="","","ml")</f>
        <v/>
      </c>
      <c r="G72" s="323" t="str">
        <f>IF(G$4="","","Infinity Whiskey in the Bottle")</f>
        <v/>
      </c>
      <c r="H72" s="324"/>
      <c r="I72" s="272" t="str">
        <f>I64</f>
        <v/>
      </c>
      <c r="J72" s="273" t="str">
        <f>J64</f>
        <v/>
      </c>
      <c r="K72" s="273" t="str">
        <f>K64</f>
        <v/>
      </c>
      <c r="L72" s="274" t="str">
        <f>L64</f>
        <v/>
      </c>
      <c r="M72" s="275" t="str">
        <f>IF(B67="","",M64)</f>
        <v/>
      </c>
      <c r="N72" s="276" t="str">
        <f>IF(B67="","",N64)</f>
        <v/>
      </c>
      <c r="O72" s="273" t="str">
        <f>O64</f>
        <v/>
      </c>
      <c r="P72" s="277" t="str">
        <f>IF(P67="","",O72*2*100)</f>
        <v/>
      </c>
      <c r="Q72" s="21"/>
      <c r="R72" s="21"/>
      <c r="S72" s="21"/>
      <c r="T72" s="21"/>
      <c r="U72" s="21"/>
      <c r="V72" s="10"/>
    </row>
    <row r="73" spans="1:22" s="134" customFormat="1" ht="3.95" customHeight="1">
      <c r="A73" s="19"/>
      <c r="B73" s="25"/>
      <c r="C73" s="227"/>
      <c r="D73" s="26"/>
      <c r="E73" s="27"/>
      <c r="F73" s="26"/>
      <c r="G73" s="19"/>
      <c r="H73" s="19"/>
      <c r="I73" s="28"/>
      <c r="J73" s="28"/>
      <c r="K73" s="28"/>
      <c r="L73" s="28"/>
      <c r="M73" s="230"/>
      <c r="N73" s="234"/>
      <c r="O73" s="29"/>
      <c r="P73" s="228"/>
      <c r="Q73" s="228"/>
      <c r="R73" s="228"/>
      <c r="S73" s="228"/>
      <c r="T73" s="228"/>
      <c r="U73" s="228"/>
      <c r="V73" s="19"/>
    </row>
    <row r="74" spans="1:22" s="134" customFormat="1">
      <c r="A74" s="19"/>
      <c r="B74" s="132" t="s">
        <v>12</v>
      </c>
      <c r="C74" s="311" t="s">
        <v>7</v>
      </c>
      <c r="D74" s="311"/>
      <c r="E74" s="311"/>
      <c r="F74" s="311"/>
      <c r="G74" s="160" t="s">
        <v>11</v>
      </c>
      <c r="H74" s="126" t="s">
        <v>18</v>
      </c>
      <c r="I74" s="155" t="s">
        <v>20</v>
      </c>
      <c r="J74" s="153" t="s">
        <v>3</v>
      </c>
      <c r="K74" s="153" t="s">
        <v>2</v>
      </c>
      <c r="L74" s="153" t="s">
        <v>1</v>
      </c>
      <c r="M74" s="162" t="s">
        <v>35</v>
      </c>
      <c r="N74" s="169" t="s">
        <v>36</v>
      </c>
      <c r="O74" s="154" t="s">
        <v>5</v>
      </c>
      <c r="P74" s="151" t="s">
        <v>6</v>
      </c>
      <c r="Q74" s="228"/>
      <c r="R74" s="228"/>
      <c r="S74" s="228"/>
      <c r="T74" s="228"/>
      <c r="U74" s="228"/>
      <c r="V74" s="19"/>
    </row>
    <row r="75" spans="1:22">
      <c r="A75" s="7"/>
      <c r="B75" s="98"/>
      <c r="C75" s="99"/>
      <c r="D75" s="100" t="str">
        <f t="shared" ref="D75:D80" si="40">IF(B75="","","oz")</f>
        <v/>
      </c>
      <c r="E75" s="101" t="str">
        <f t="shared" ref="E75:E80" si="41">IF(B75="","",C75*29.57352956)</f>
        <v/>
      </c>
      <c r="F75" s="100" t="str">
        <f t="shared" ref="F75:F80" si="42">IF(B75="","","mL")</f>
        <v/>
      </c>
      <c r="G75" s="309"/>
      <c r="H75" s="310"/>
      <c r="I75" s="127"/>
      <c r="J75" s="102"/>
      <c r="K75" s="102"/>
      <c r="L75" s="121"/>
      <c r="M75" s="237"/>
      <c r="N75" s="238"/>
      <c r="O75" s="120"/>
      <c r="P75" s="103" t="str">
        <f>IF(C75=0,"",O75*2*100)</f>
        <v/>
      </c>
      <c r="Q75" s="21"/>
      <c r="R75" s="21"/>
      <c r="S75" s="21"/>
      <c r="T75" s="21"/>
      <c r="U75" s="21"/>
      <c r="V75" s="7"/>
    </row>
    <row r="76" spans="1:22">
      <c r="A76" s="7"/>
      <c r="B76" s="98"/>
      <c r="C76" s="99"/>
      <c r="D76" s="100" t="str">
        <f t="shared" si="40"/>
        <v/>
      </c>
      <c r="E76" s="101" t="str">
        <f t="shared" si="41"/>
        <v/>
      </c>
      <c r="F76" s="100" t="str">
        <f t="shared" si="42"/>
        <v/>
      </c>
      <c r="G76" s="309"/>
      <c r="H76" s="310"/>
      <c r="I76" s="127"/>
      <c r="J76" s="102"/>
      <c r="K76" s="102"/>
      <c r="L76" s="121"/>
      <c r="M76" s="237"/>
      <c r="N76" s="238"/>
      <c r="O76" s="120"/>
      <c r="P76" s="103" t="str">
        <f>IF(C76=0,"",O76*2*100)</f>
        <v/>
      </c>
      <c r="Q76" s="21"/>
      <c r="R76" s="21"/>
      <c r="S76" s="21"/>
      <c r="T76" s="21"/>
      <c r="U76" s="21"/>
      <c r="V76" s="7"/>
    </row>
    <row r="77" spans="1:22">
      <c r="A77" s="7"/>
      <c r="B77" s="98"/>
      <c r="C77" s="99"/>
      <c r="D77" s="100" t="str">
        <f t="shared" si="40"/>
        <v/>
      </c>
      <c r="E77" s="101" t="str">
        <f t="shared" si="41"/>
        <v/>
      </c>
      <c r="F77" s="100" t="str">
        <f t="shared" si="42"/>
        <v/>
      </c>
      <c r="G77" s="309"/>
      <c r="H77" s="310"/>
      <c r="I77" s="127"/>
      <c r="J77" s="102"/>
      <c r="K77" s="102"/>
      <c r="L77" s="121"/>
      <c r="M77" s="237"/>
      <c r="N77" s="238"/>
      <c r="O77" s="120"/>
      <c r="P77" s="103" t="str">
        <f t="shared" ref="P77:P81" si="43">IF(C77=0,"",O77*2*100)</f>
        <v/>
      </c>
      <c r="Q77" s="21"/>
      <c r="R77" s="21"/>
      <c r="S77" s="21"/>
      <c r="T77" s="21"/>
      <c r="U77" s="21"/>
      <c r="V77" s="7"/>
    </row>
    <row r="78" spans="1:22">
      <c r="A78" s="7"/>
      <c r="B78" s="98"/>
      <c r="C78" s="99"/>
      <c r="D78" s="100" t="str">
        <f t="shared" si="40"/>
        <v/>
      </c>
      <c r="E78" s="101" t="str">
        <f t="shared" si="41"/>
        <v/>
      </c>
      <c r="F78" s="100" t="str">
        <f t="shared" si="42"/>
        <v/>
      </c>
      <c r="G78" s="309"/>
      <c r="H78" s="310"/>
      <c r="I78" s="127"/>
      <c r="J78" s="102"/>
      <c r="K78" s="102"/>
      <c r="L78" s="121"/>
      <c r="M78" s="237"/>
      <c r="N78" s="238"/>
      <c r="O78" s="120"/>
      <c r="P78" s="103" t="str">
        <f t="shared" si="43"/>
        <v/>
      </c>
      <c r="Q78" s="21"/>
      <c r="R78" s="21"/>
      <c r="S78" s="21"/>
      <c r="T78" s="21"/>
      <c r="U78" s="21"/>
      <c r="V78" s="7"/>
    </row>
    <row r="79" spans="1:22">
      <c r="A79" s="7"/>
      <c r="B79" s="96"/>
      <c r="C79" s="99"/>
      <c r="D79" s="100" t="str">
        <f t="shared" si="40"/>
        <v/>
      </c>
      <c r="E79" s="101" t="str">
        <f t="shared" si="41"/>
        <v/>
      </c>
      <c r="F79" s="100" t="str">
        <f t="shared" si="42"/>
        <v/>
      </c>
      <c r="G79" s="309"/>
      <c r="H79" s="310"/>
      <c r="I79" s="127"/>
      <c r="J79" s="102"/>
      <c r="K79" s="102"/>
      <c r="L79" s="121"/>
      <c r="M79" s="237"/>
      <c r="N79" s="238"/>
      <c r="O79" s="120"/>
      <c r="P79" s="103" t="str">
        <f t="shared" si="43"/>
        <v/>
      </c>
      <c r="Q79" s="21"/>
      <c r="R79" s="21"/>
      <c r="S79" s="21"/>
      <c r="T79" s="21"/>
      <c r="U79" s="21"/>
      <c r="V79" s="7"/>
    </row>
    <row r="80" spans="1:22">
      <c r="A80" s="7"/>
      <c r="B80" s="98"/>
      <c r="C80" s="99"/>
      <c r="D80" s="100" t="str">
        <f t="shared" si="40"/>
        <v/>
      </c>
      <c r="E80" s="101" t="str">
        <f t="shared" si="41"/>
        <v/>
      </c>
      <c r="F80" s="100" t="str">
        <f t="shared" si="42"/>
        <v/>
      </c>
      <c r="G80" s="309"/>
      <c r="H80" s="310"/>
      <c r="I80" s="127"/>
      <c r="J80" s="102"/>
      <c r="K80" s="102"/>
      <c r="L80" s="121"/>
      <c r="M80" s="237"/>
      <c r="N80" s="238"/>
      <c r="O80" s="120"/>
      <c r="P80" s="103" t="str">
        <f t="shared" si="43"/>
        <v/>
      </c>
      <c r="Q80" s="21"/>
      <c r="R80" s="21"/>
      <c r="S80" s="21"/>
      <c r="T80" s="21"/>
      <c r="U80" s="21"/>
      <c r="V80" s="7"/>
    </row>
    <row r="81" spans="1:22">
      <c r="A81" s="7"/>
      <c r="B81" s="96"/>
      <c r="C81" s="99"/>
      <c r="D81" s="119" t="str">
        <f t="shared" ref="D81" si="44">IF(C81=0,"","oz")</f>
        <v/>
      </c>
      <c r="E81" s="113" t="str">
        <f t="shared" ref="E81" si="45">IF(C81=0,"",C81*29.57352956)</f>
        <v/>
      </c>
      <c r="F81" s="119" t="str">
        <f t="shared" ref="F81" si="46">IF(C81=0,"","ml")</f>
        <v/>
      </c>
      <c r="G81" s="309"/>
      <c r="H81" s="310"/>
      <c r="I81" s="127"/>
      <c r="J81" s="102"/>
      <c r="K81" s="102"/>
      <c r="L81" s="121"/>
      <c r="M81" s="237"/>
      <c r="N81" s="238"/>
      <c r="O81" s="102"/>
      <c r="P81" s="103" t="str">
        <f t="shared" si="43"/>
        <v/>
      </c>
      <c r="Q81" s="21"/>
      <c r="R81" s="21"/>
      <c r="S81" s="21"/>
      <c r="T81" s="21"/>
      <c r="U81" s="21"/>
      <c r="V81" s="7"/>
    </row>
    <row r="82" spans="1:22" ht="2.1" customHeight="1">
      <c r="A82" s="7"/>
      <c r="B82" s="97"/>
      <c r="C82" s="104"/>
      <c r="D82" s="68"/>
      <c r="E82" s="69"/>
      <c r="F82" s="68"/>
      <c r="G82" s="122"/>
      <c r="H82" s="19"/>
      <c r="I82" s="128" t="s">
        <v>20</v>
      </c>
      <c r="J82" s="28" t="s">
        <v>3</v>
      </c>
      <c r="K82" s="28" t="s">
        <v>2</v>
      </c>
      <c r="L82" s="123" t="s">
        <v>1</v>
      </c>
      <c r="M82" s="239"/>
      <c r="N82" s="240"/>
      <c r="O82" s="29"/>
      <c r="P82" s="111"/>
      <c r="Q82" s="21"/>
      <c r="R82" s="21"/>
      <c r="S82" s="21"/>
      <c r="T82" s="21"/>
      <c r="U82" s="21"/>
      <c r="V82" s="7"/>
    </row>
    <row r="83" spans="1:22" s="9" customFormat="1">
      <c r="A83" s="10"/>
      <c r="B83" s="10"/>
      <c r="C83" s="114" t="str">
        <f>IF(C$4="","",SUM(C72:C82))</f>
        <v/>
      </c>
      <c r="D83" s="115" t="str">
        <f>IF(D$4="","","oz")</f>
        <v/>
      </c>
      <c r="E83" s="116" t="str">
        <f>IF(E$4="","",C83*29.57352956)</f>
        <v/>
      </c>
      <c r="F83" s="115" t="str">
        <f>IF(F$4="","","mL")</f>
        <v/>
      </c>
      <c r="G83" s="314" t="str">
        <f>IF(G$4="","","Infinity Whiskey in the Bottle")</f>
        <v/>
      </c>
      <c r="H83" s="315"/>
      <c r="I83" s="130" t="str">
        <f>IF(I72="","",SUM(I72:I82)/COUNT(I72:I82))</f>
        <v/>
      </c>
      <c r="J83" s="117" t="str">
        <f>IF(J72="","",SUM(J72:J82)/COUNT(J72:J82))</f>
        <v/>
      </c>
      <c r="K83" s="117" t="str">
        <f>IF(K72="","",SUM(K72:K82)/COUNT(K72:K82))</f>
        <v/>
      </c>
      <c r="L83" s="125" t="str">
        <f>IF(L72="","",SUM(L72:L82)/COUNT(L72:L82))</f>
        <v/>
      </c>
      <c r="M83" s="243"/>
      <c r="N83" s="244"/>
      <c r="O83" s="117" t="str">
        <f>IF(O72="","",SUM(O72:O82)/COUNT(O72:O82))</f>
        <v/>
      </c>
      <c r="P83" s="118" t="str">
        <f>IF(P72="","",O83*2*100)</f>
        <v/>
      </c>
      <c r="Q83" s="21"/>
      <c r="R83" s="21"/>
      <c r="S83" s="21"/>
      <c r="T83" s="21"/>
      <c r="U83" s="21"/>
      <c r="V83" s="10"/>
    </row>
    <row r="84" spans="1:22" s="134" customFormat="1" ht="3.95" customHeight="1">
      <c r="A84" s="19"/>
      <c r="B84" s="25"/>
      <c r="C84" s="227"/>
      <c r="D84" s="26"/>
      <c r="E84" s="27"/>
      <c r="F84" s="26"/>
      <c r="G84" s="19"/>
      <c r="H84" s="19"/>
      <c r="I84" s="28"/>
      <c r="J84" s="28"/>
      <c r="K84" s="28"/>
      <c r="L84" s="28"/>
      <c r="M84" s="230"/>
      <c r="N84" s="234"/>
      <c r="O84" s="29"/>
      <c r="P84" s="228"/>
      <c r="Q84" s="228"/>
      <c r="R84" s="228"/>
      <c r="S84" s="228"/>
      <c r="T84" s="228"/>
      <c r="U84" s="228"/>
      <c r="V84" s="19"/>
    </row>
    <row r="85" spans="1:22" s="134" customFormat="1">
      <c r="A85" s="19"/>
      <c r="B85" s="132" t="s">
        <v>12</v>
      </c>
      <c r="C85" s="311" t="s">
        <v>7</v>
      </c>
      <c r="D85" s="311"/>
      <c r="E85" s="311"/>
      <c r="F85" s="311"/>
      <c r="G85" s="160" t="s">
        <v>13</v>
      </c>
      <c r="H85" s="126" t="s">
        <v>19</v>
      </c>
      <c r="I85" s="155" t="s">
        <v>20</v>
      </c>
      <c r="J85" s="153" t="s">
        <v>3</v>
      </c>
      <c r="K85" s="153" t="s">
        <v>2</v>
      </c>
      <c r="L85" s="153" t="s">
        <v>1</v>
      </c>
      <c r="M85" s="162" t="s">
        <v>35</v>
      </c>
      <c r="N85" s="169" t="s">
        <v>36</v>
      </c>
      <c r="O85" s="154" t="s">
        <v>5</v>
      </c>
      <c r="P85" s="151" t="s">
        <v>6</v>
      </c>
      <c r="Q85" s="228"/>
      <c r="R85" s="228"/>
      <c r="S85" s="228"/>
      <c r="T85" s="228"/>
      <c r="U85" s="228"/>
      <c r="V85" s="19"/>
    </row>
    <row r="86" spans="1:22">
      <c r="A86" s="7"/>
      <c r="B86" s="245"/>
      <c r="C86" s="246"/>
      <c r="D86" s="112" t="str">
        <f>IF(C86=0,"","oz")</f>
        <v/>
      </c>
      <c r="E86" s="247" t="str">
        <f>IF(C86=0,"",C86*29.57352956)</f>
        <v/>
      </c>
      <c r="F86" s="112" t="str">
        <f>IF(C86=0,"","ml")</f>
        <v/>
      </c>
      <c r="G86" s="312"/>
      <c r="H86" s="313"/>
      <c r="I86" s="248" t="str">
        <f>IF($C86=0,"",I$83)</f>
        <v/>
      </c>
      <c r="J86" s="249" t="str">
        <f>IF($C86=0,"",J$83)</f>
        <v/>
      </c>
      <c r="K86" s="249" t="str">
        <f>IF($C86=0,"",K$83)</f>
        <v/>
      </c>
      <c r="L86" s="250" t="str">
        <f>IF($C86=0,"",L$83)</f>
        <v/>
      </c>
      <c r="M86" s="251" t="str">
        <f>IF(B86="","",M$83)</f>
        <v/>
      </c>
      <c r="N86" s="252" t="str">
        <f>IF(B86="","",N$83)</f>
        <v/>
      </c>
      <c r="O86" s="249" t="str">
        <f>IF($C86=0,"",O$83)</f>
        <v/>
      </c>
      <c r="P86" s="253" t="str">
        <f>IF(C86=0,"",O86*2*100)</f>
        <v/>
      </c>
      <c r="Q86" s="21"/>
      <c r="R86" s="21"/>
      <c r="S86" s="21"/>
      <c r="T86" s="21"/>
      <c r="U86" s="21"/>
      <c r="V86" s="7"/>
    </row>
    <row r="87" spans="1:22">
      <c r="A87" s="7"/>
      <c r="B87" s="245"/>
      <c r="C87" s="246"/>
      <c r="D87" s="112"/>
      <c r="E87" s="247"/>
      <c r="F87" s="112"/>
      <c r="G87" s="135"/>
      <c r="H87" s="159"/>
      <c r="I87" s="248"/>
      <c r="J87" s="249"/>
      <c r="K87" s="249"/>
      <c r="L87" s="250"/>
      <c r="M87" s="251" t="str">
        <f t="shared" ref="M87:M89" si="47">IF(B87="","",M$83)</f>
        <v/>
      </c>
      <c r="N87" s="252" t="str">
        <f t="shared" ref="N87:N89" si="48">IF(B87="","",N$83)</f>
        <v/>
      </c>
      <c r="O87" s="249"/>
      <c r="P87" s="253"/>
      <c r="Q87" s="21"/>
      <c r="R87" s="21"/>
      <c r="S87" s="21"/>
      <c r="T87" s="21"/>
      <c r="U87" s="21"/>
      <c r="V87" s="7"/>
    </row>
    <row r="88" spans="1:22">
      <c r="A88" s="7"/>
      <c r="B88" s="245"/>
      <c r="C88" s="246"/>
      <c r="D88" s="112" t="str">
        <f>IF(C88=0,"","oz")</f>
        <v/>
      </c>
      <c r="E88" s="247" t="str">
        <f>IF(C88=0,"",C88*29.57352956)</f>
        <v/>
      </c>
      <c r="F88" s="112" t="str">
        <f>IF(C88=0,"","ml")</f>
        <v/>
      </c>
      <c r="G88" s="312"/>
      <c r="H88" s="313"/>
      <c r="I88" s="248" t="str">
        <f t="shared" ref="I88:O89" si="49">IF($C88=0,"",I$83)</f>
        <v/>
      </c>
      <c r="J88" s="249" t="str">
        <f t="shared" si="49"/>
        <v/>
      </c>
      <c r="K88" s="249" t="str">
        <f t="shared" si="49"/>
        <v/>
      </c>
      <c r="L88" s="250" t="str">
        <f t="shared" si="49"/>
        <v/>
      </c>
      <c r="M88" s="251" t="str">
        <f t="shared" si="47"/>
        <v/>
      </c>
      <c r="N88" s="252" t="str">
        <f t="shared" si="48"/>
        <v/>
      </c>
      <c r="O88" s="249" t="str">
        <f t="shared" si="49"/>
        <v/>
      </c>
      <c r="P88" s="253" t="str">
        <f t="shared" ref="P88:P89" si="50">IF(C88=0,"",O88*2*100)</f>
        <v/>
      </c>
      <c r="Q88" s="21"/>
      <c r="R88" s="21"/>
      <c r="S88" s="21"/>
      <c r="T88" s="21"/>
      <c r="U88" s="21"/>
      <c r="V88" s="7"/>
    </row>
    <row r="89" spans="1:22">
      <c r="A89" s="7"/>
      <c r="B89" s="254"/>
      <c r="C89" s="246"/>
      <c r="D89" s="112" t="str">
        <f t="shared" ref="D89" si="51">IF(C89=0,"","oz")</f>
        <v/>
      </c>
      <c r="E89" s="247" t="str">
        <f t="shared" ref="E89" si="52">IF(C89=0,"",C89*29.57352956)</f>
        <v/>
      </c>
      <c r="F89" s="112" t="str">
        <f t="shared" ref="F89" si="53">IF(C89=0,"","ml")</f>
        <v/>
      </c>
      <c r="G89" s="312"/>
      <c r="H89" s="313"/>
      <c r="I89" s="248" t="str">
        <f t="shared" si="49"/>
        <v/>
      </c>
      <c r="J89" s="249" t="str">
        <f t="shared" si="49"/>
        <v/>
      </c>
      <c r="K89" s="249" t="str">
        <f t="shared" si="49"/>
        <v/>
      </c>
      <c r="L89" s="250" t="str">
        <f t="shared" si="49"/>
        <v/>
      </c>
      <c r="M89" s="251" t="str">
        <f t="shared" si="47"/>
        <v/>
      </c>
      <c r="N89" s="252" t="str">
        <f t="shared" si="48"/>
        <v/>
      </c>
      <c r="O89" s="249" t="str">
        <f t="shared" si="49"/>
        <v/>
      </c>
      <c r="P89" s="253" t="str">
        <f t="shared" si="50"/>
        <v/>
      </c>
      <c r="Q89" s="21"/>
      <c r="R89" s="21"/>
      <c r="S89" s="21"/>
      <c r="T89" s="21"/>
      <c r="U89" s="21"/>
      <c r="V89" s="7"/>
    </row>
    <row r="90" spans="1:22" ht="2.1" customHeight="1">
      <c r="A90" s="7"/>
      <c r="B90" s="281"/>
      <c r="C90" s="282"/>
      <c r="D90" s="283"/>
      <c r="E90" s="284"/>
      <c r="F90" s="283"/>
      <c r="G90" s="285"/>
      <c r="H90" s="286"/>
      <c r="I90" s="287" t="s">
        <v>4</v>
      </c>
      <c r="J90" s="288" t="s">
        <v>3</v>
      </c>
      <c r="K90" s="288" t="s">
        <v>2</v>
      </c>
      <c r="L90" s="289" t="s">
        <v>1</v>
      </c>
      <c r="M90" s="264"/>
      <c r="N90" s="265"/>
      <c r="O90" s="290"/>
      <c r="P90" s="291"/>
      <c r="Q90" s="21"/>
      <c r="R90" s="21"/>
      <c r="S90" s="21"/>
      <c r="T90" s="21"/>
      <c r="U90" s="21"/>
      <c r="V90" s="7"/>
    </row>
    <row r="91" spans="1:22" s="9" customFormat="1">
      <c r="A91" s="10"/>
      <c r="B91" s="268"/>
      <c r="C91" s="269" t="str">
        <f>IF(C$4="","",C82+SUM(C85:C90))</f>
        <v/>
      </c>
      <c r="D91" s="270" t="str">
        <f>IF(D$4="","","oz")</f>
        <v/>
      </c>
      <c r="E91" s="271" t="str">
        <f>IF(E$4="","",C91*29.57352956)</f>
        <v/>
      </c>
      <c r="F91" s="270" t="str">
        <f>IF(F$4="","","ml")</f>
        <v/>
      </c>
      <c r="G91" s="323" t="str">
        <f>IF(G$4="","","Infinity Whiskey in the Bottle")</f>
        <v/>
      </c>
      <c r="H91" s="324"/>
      <c r="I91" s="272" t="str">
        <f>I83</f>
        <v/>
      </c>
      <c r="J91" s="273" t="str">
        <f>J83</f>
        <v/>
      </c>
      <c r="K91" s="273" t="str">
        <f>K83</f>
        <v/>
      </c>
      <c r="L91" s="274" t="str">
        <f>L83</f>
        <v/>
      </c>
      <c r="M91" s="275" t="str">
        <f>IF(B86="","",M83)</f>
        <v/>
      </c>
      <c r="N91" s="276" t="str">
        <f>IF(B86="","",N83)</f>
        <v/>
      </c>
      <c r="O91" s="273" t="str">
        <f>O83</f>
        <v/>
      </c>
      <c r="P91" s="277" t="str">
        <f>IF(P86="","",O91*2*100)</f>
        <v/>
      </c>
      <c r="Q91" s="21"/>
      <c r="R91" s="21"/>
      <c r="S91" s="21"/>
      <c r="T91" s="21"/>
      <c r="U91" s="21"/>
      <c r="V91" s="10"/>
    </row>
    <row r="92" spans="1:22" s="134" customFormat="1" ht="3.95" customHeight="1">
      <c r="A92" s="19"/>
      <c r="B92" s="12"/>
      <c r="C92" s="13"/>
      <c r="D92" s="14"/>
      <c r="E92" s="15"/>
      <c r="F92" s="14"/>
      <c r="G92" s="11"/>
      <c r="H92" s="11"/>
      <c r="I92" s="16"/>
      <c r="J92" s="16"/>
      <c r="K92" s="16"/>
      <c r="L92" s="16"/>
      <c r="M92" s="231"/>
      <c r="N92" s="235"/>
      <c r="O92" s="17"/>
      <c r="P92" s="18"/>
      <c r="Q92" s="18"/>
      <c r="R92" s="18"/>
      <c r="S92" s="18"/>
      <c r="T92" s="18"/>
      <c r="U92" s="18"/>
      <c r="V92" s="19"/>
    </row>
    <row r="93" spans="1:22" s="134" customFormat="1">
      <c r="A93" s="19"/>
      <c r="B93" s="132" t="s">
        <v>12</v>
      </c>
      <c r="C93" s="311" t="s">
        <v>7</v>
      </c>
      <c r="D93" s="311"/>
      <c r="E93" s="311"/>
      <c r="F93" s="311"/>
      <c r="G93" s="160" t="s">
        <v>11</v>
      </c>
      <c r="H93" s="126" t="s">
        <v>22</v>
      </c>
      <c r="I93" s="155" t="s">
        <v>20</v>
      </c>
      <c r="J93" s="153" t="s">
        <v>3</v>
      </c>
      <c r="K93" s="153" t="s">
        <v>2</v>
      </c>
      <c r="L93" s="153" t="s">
        <v>1</v>
      </c>
      <c r="M93" s="162" t="s">
        <v>35</v>
      </c>
      <c r="N93" s="169" t="s">
        <v>36</v>
      </c>
      <c r="O93" s="154" t="s">
        <v>5</v>
      </c>
      <c r="P93" s="151" t="s">
        <v>6</v>
      </c>
      <c r="Q93" s="228"/>
      <c r="R93" s="228"/>
      <c r="S93" s="228"/>
      <c r="T93" s="228"/>
      <c r="U93" s="228"/>
      <c r="V93" s="19"/>
    </row>
    <row r="94" spans="1:22">
      <c r="A94" s="7"/>
      <c r="B94" s="98"/>
      <c r="C94" s="99"/>
      <c r="D94" s="100" t="str">
        <f t="shared" ref="D94:D100" si="54">IF(B94="","","oz")</f>
        <v/>
      </c>
      <c r="E94" s="101" t="str">
        <f t="shared" ref="E94:E100" si="55">IF(B94="","",C94*29.57352956)</f>
        <v/>
      </c>
      <c r="F94" s="100" t="str">
        <f t="shared" ref="F94:F100" si="56">IF(B94="","","mL")</f>
        <v/>
      </c>
      <c r="G94" s="309"/>
      <c r="H94" s="310"/>
      <c r="I94" s="127"/>
      <c r="J94" s="102"/>
      <c r="K94" s="102"/>
      <c r="L94" s="121"/>
      <c r="M94" s="237"/>
      <c r="N94" s="238"/>
      <c r="O94" s="120"/>
      <c r="P94" s="103" t="str">
        <f>IF(C94=0,"",O94*2*100)</f>
        <v/>
      </c>
      <c r="Q94" s="21"/>
      <c r="R94" s="21"/>
      <c r="S94" s="21"/>
      <c r="T94" s="21"/>
      <c r="U94" s="21"/>
      <c r="V94" s="7"/>
    </row>
    <row r="95" spans="1:22">
      <c r="A95" s="7"/>
      <c r="B95" s="98"/>
      <c r="C95" s="99"/>
      <c r="D95" s="100" t="str">
        <f t="shared" si="54"/>
        <v/>
      </c>
      <c r="E95" s="101" t="str">
        <f t="shared" si="55"/>
        <v/>
      </c>
      <c r="F95" s="100" t="str">
        <f t="shared" si="56"/>
        <v/>
      </c>
      <c r="G95" s="309"/>
      <c r="H95" s="310"/>
      <c r="I95" s="127"/>
      <c r="J95" s="102"/>
      <c r="K95" s="102"/>
      <c r="L95" s="121"/>
      <c r="M95" s="237"/>
      <c r="N95" s="238"/>
      <c r="O95" s="120"/>
      <c r="P95" s="103" t="str">
        <f>IF(C95=0,"",O95*2*100)</f>
        <v/>
      </c>
      <c r="Q95" s="21"/>
      <c r="R95" s="21"/>
      <c r="S95" s="21"/>
      <c r="T95" s="21"/>
      <c r="U95" s="21"/>
      <c r="V95" s="7"/>
    </row>
    <row r="96" spans="1:22">
      <c r="A96" s="7"/>
      <c r="B96" s="98"/>
      <c r="C96" s="99"/>
      <c r="D96" s="100" t="str">
        <f t="shared" si="54"/>
        <v/>
      </c>
      <c r="E96" s="101" t="str">
        <f t="shared" si="55"/>
        <v/>
      </c>
      <c r="F96" s="100" t="str">
        <f t="shared" si="56"/>
        <v/>
      </c>
      <c r="G96" s="309"/>
      <c r="H96" s="310"/>
      <c r="I96" s="127"/>
      <c r="J96" s="102"/>
      <c r="K96" s="102"/>
      <c r="L96" s="121"/>
      <c r="M96" s="237"/>
      <c r="N96" s="238"/>
      <c r="O96" s="120"/>
      <c r="P96" s="103" t="str">
        <f t="shared" ref="P96:P100" si="57">IF(C96=0,"",O96*2*100)</f>
        <v/>
      </c>
      <c r="Q96" s="21"/>
      <c r="R96" s="21"/>
      <c r="S96" s="21"/>
      <c r="T96" s="21"/>
      <c r="U96" s="21"/>
      <c r="V96" s="7"/>
    </row>
    <row r="97" spans="1:22">
      <c r="A97" s="7"/>
      <c r="B97" s="98"/>
      <c r="C97" s="99"/>
      <c r="D97" s="100" t="str">
        <f t="shared" si="54"/>
        <v/>
      </c>
      <c r="E97" s="101" t="str">
        <f t="shared" si="55"/>
        <v/>
      </c>
      <c r="F97" s="100" t="str">
        <f t="shared" si="56"/>
        <v/>
      </c>
      <c r="G97" s="309"/>
      <c r="H97" s="310"/>
      <c r="I97" s="127"/>
      <c r="J97" s="102"/>
      <c r="K97" s="102"/>
      <c r="L97" s="121"/>
      <c r="M97" s="237"/>
      <c r="N97" s="238"/>
      <c r="O97" s="120"/>
      <c r="P97" s="103" t="str">
        <f t="shared" si="57"/>
        <v/>
      </c>
      <c r="Q97" s="21"/>
      <c r="R97" s="21"/>
      <c r="S97" s="21"/>
      <c r="T97" s="21"/>
      <c r="U97" s="21"/>
      <c r="V97" s="7"/>
    </row>
    <row r="98" spans="1:22">
      <c r="A98" s="7"/>
      <c r="B98" s="96"/>
      <c r="C98" s="99"/>
      <c r="D98" s="100" t="str">
        <f t="shared" si="54"/>
        <v/>
      </c>
      <c r="E98" s="101" t="str">
        <f t="shared" si="55"/>
        <v/>
      </c>
      <c r="F98" s="100" t="str">
        <f t="shared" si="56"/>
        <v/>
      </c>
      <c r="G98" s="309"/>
      <c r="H98" s="310"/>
      <c r="I98" s="127"/>
      <c r="J98" s="102"/>
      <c r="K98" s="102"/>
      <c r="L98" s="121"/>
      <c r="M98" s="237"/>
      <c r="N98" s="238"/>
      <c r="O98" s="120"/>
      <c r="P98" s="103" t="str">
        <f t="shared" si="57"/>
        <v/>
      </c>
      <c r="Q98" s="21"/>
      <c r="R98" s="21"/>
      <c r="S98" s="21"/>
      <c r="T98" s="21"/>
      <c r="U98" s="21"/>
      <c r="V98" s="7"/>
    </row>
    <row r="99" spans="1:22">
      <c r="A99" s="7"/>
      <c r="B99" s="98"/>
      <c r="C99" s="99"/>
      <c r="D99" s="100" t="str">
        <f t="shared" si="54"/>
        <v/>
      </c>
      <c r="E99" s="101" t="str">
        <f t="shared" si="55"/>
        <v/>
      </c>
      <c r="F99" s="100" t="str">
        <f t="shared" si="56"/>
        <v/>
      </c>
      <c r="G99" s="309"/>
      <c r="H99" s="310"/>
      <c r="I99" s="127"/>
      <c r="J99" s="102"/>
      <c r="K99" s="102"/>
      <c r="L99" s="121"/>
      <c r="M99" s="237"/>
      <c r="N99" s="238"/>
      <c r="O99" s="120"/>
      <c r="P99" s="103" t="str">
        <f t="shared" si="57"/>
        <v/>
      </c>
      <c r="Q99" s="21"/>
      <c r="R99" s="21"/>
      <c r="S99" s="21"/>
      <c r="T99" s="21"/>
      <c r="U99" s="21"/>
      <c r="V99" s="7"/>
    </row>
    <row r="100" spans="1:22">
      <c r="A100" s="7"/>
      <c r="B100" s="96"/>
      <c r="C100" s="99"/>
      <c r="D100" s="100" t="str">
        <f t="shared" si="54"/>
        <v/>
      </c>
      <c r="E100" s="101" t="str">
        <f t="shared" si="55"/>
        <v/>
      </c>
      <c r="F100" s="100" t="str">
        <f t="shared" si="56"/>
        <v/>
      </c>
      <c r="G100" s="309"/>
      <c r="H100" s="310"/>
      <c r="I100" s="127"/>
      <c r="J100" s="102"/>
      <c r="K100" s="102"/>
      <c r="L100" s="121"/>
      <c r="M100" s="237"/>
      <c r="N100" s="238"/>
      <c r="O100" s="120"/>
      <c r="P100" s="103" t="str">
        <f t="shared" si="57"/>
        <v/>
      </c>
      <c r="Q100" s="21"/>
      <c r="R100" s="21"/>
      <c r="S100" s="21"/>
      <c r="T100" s="21"/>
      <c r="U100" s="21"/>
      <c r="V100" s="7"/>
    </row>
    <row r="101" spans="1:22" ht="2.1" customHeight="1">
      <c r="A101" s="7"/>
      <c r="B101" s="97"/>
      <c r="C101" s="104"/>
      <c r="D101" s="26"/>
      <c r="E101" s="27"/>
      <c r="F101" s="26"/>
      <c r="G101" s="122"/>
      <c r="H101" s="19"/>
      <c r="I101" s="128" t="s">
        <v>20</v>
      </c>
      <c r="J101" s="28" t="s">
        <v>3</v>
      </c>
      <c r="K101" s="28" t="s">
        <v>2</v>
      </c>
      <c r="L101" s="123" t="s">
        <v>1</v>
      </c>
      <c r="M101" s="239"/>
      <c r="N101" s="240"/>
      <c r="O101" s="29"/>
      <c r="P101" s="111"/>
      <c r="Q101" s="21"/>
      <c r="R101" s="21"/>
      <c r="S101" s="21"/>
      <c r="T101" s="21"/>
      <c r="U101" s="21"/>
      <c r="V101" s="7"/>
    </row>
    <row r="102" spans="1:22" s="9" customFormat="1">
      <c r="A102" s="10"/>
      <c r="B102" s="10"/>
      <c r="C102" s="114" t="str">
        <f>IF(C$4="","",SUM(C91:C101))</f>
        <v/>
      </c>
      <c r="D102" s="115" t="str">
        <f>IF(D$4="","","oz")</f>
        <v/>
      </c>
      <c r="E102" s="116" t="str">
        <f>IF(E$4="","",C102*29.57352956)</f>
        <v/>
      </c>
      <c r="F102" s="115" t="str">
        <f>IF(F$4="","","mL")</f>
        <v/>
      </c>
      <c r="G102" s="314" t="str">
        <f>IF(G$4="","","Infinity Whiskey in the Bottle")</f>
        <v/>
      </c>
      <c r="H102" s="315"/>
      <c r="I102" s="130" t="str">
        <f>IF(I91="","",SUM(I91:I101)/COUNT(I91:I101))</f>
        <v/>
      </c>
      <c r="J102" s="117" t="str">
        <f>IF(J91="","",SUM(J91:J101)/COUNT(J91:J101))</f>
        <v/>
      </c>
      <c r="K102" s="117" t="str">
        <f>IF(K91="","",SUM(K91:K101)/COUNT(K91:K101))</f>
        <v/>
      </c>
      <c r="L102" s="125" t="str">
        <f>IF(L91="","",SUM(L91:L101)/COUNT(L91:L101))</f>
        <v/>
      </c>
      <c r="M102" s="243"/>
      <c r="N102" s="244"/>
      <c r="O102" s="117" t="str">
        <f>IF(O91="","",SUM(O91:O101)/COUNT(O91:O101))</f>
        <v/>
      </c>
      <c r="P102" s="118" t="str">
        <f>IF(P91="","",O102*2*100)</f>
        <v/>
      </c>
      <c r="Q102" s="21"/>
      <c r="R102" s="21"/>
      <c r="S102" s="21"/>
      <c r="T102" s="21"/>
      <c r="U102" s="21"/>
      <c r="V102" s="10"/>
    </row>
    <row r="103" spans="1:22" s="134" customFormat="1" ht="3.95" customHeight="1">
      <c r="A103" s="19"/>
      <c r="B103" s="25"/>
      <c r="C103" s="227"/>
      <c r="D103" s="26"/>
      <c r="E103" s="27"/>
      <c r="F103" s="26"/>
      <c r="G103" s="19"/>
      <c r="H103" s="19"/>
      <c r="I103" s="28"/>
      <c r="J103" s="28"/>
      <c r="K103" s="28"/>
      <c r="L103" s="28"/>
      <c r="M103" s="230"/>
      <c r="N103" s="234"/>
      <c r="O103" s="29"/>
      <c r="P103" s="228"/>
      <c r="Q103" s="228"/>
      <c r="R103" s="228"/>
      <c r="S103" s="228"/>
      <c r="T103" s="228"/>
      <c r="U103" s="228"/>
      <c r="V103" s="19"/>
    </row>
    <row r="104" spans="1:22" s="134" customFormat="1">
      <c r="A104" s="19"/>
      <c r="B104" s="132" t="s">
        <v>12</v>
      </c>
      <c r="C104" s="311" t="s">
        <v>7</v>
      </c>
      <c r="D104" s="311"/>
      <c r="E104" s="311"/>
      <c r="F104" s="311"/>
      <c r="G104" s="160" t="s">
        <v>13</v>
      </c>
      <c r="H104" s="126" t="s">
        <v>23</v>
      </c>
      <c r="I104" s="155" t="s">
        <v>20</v>
      </c>
      <c r="J104" s="153" t="s">
        <v>3</v>
      </c>
      <c r="K104" s="153" t="s">
        <v>2</v>
      </c>
      <c r="L104" s="153" t="s">
        <v>1</v>
      </c>
      <c r="M104" s="162" t="s">
        <v>35</v>
      </c>
      <c r="N104" s="169" t="s">
        <v>36</v>
      </c>
      <c r="O104" s="154" t="s">
        <v>5</v>
      </c>
      <c r="P104" s="151" t="s">
        <v>6</v>
      </c>
      <c r="Q104" s="228"/>
      <c r="R104" s="228"/>
      <c r="S104" s="228"/>
      <c r="T104" s="228"/>
      <c r="U104" s="228"/>
      <c r="V104" s="19"/>
    </row>
    <row r="105" spans="1:22">
      <c r="A105" s="7"/>
      <c r="B105" s="245"/>
      <c r="C105" s="246"/>
      <c r="D105" s="112" t="str">
        <f>IF(C105=0,"","oz")</f>
        <v/>
      </c>
      <c r="E105" s="247" t="str">
        <f>IF(C105=0,"",C105*29.57352956)</f>
        <v/>
      </c>
      <c r="F105" s="112" t="str">
        <f>IF(C105=0,"","ml")</f>
        <v/>
      </c>
      <c r="G105" s="312"/>
      <c r="H105" s="313"/>
      <c r="I105" s="248" t="str">
        <f t="shared" ref="I105:O108" si="58">IF($C105=0,"",I$64)</f>
        <v/>
      </c>
      <c r="J105" s="249" t="str">
        <f t="shared" si="58"/>
        <v/>
      </c>
      <c r="K105" s="249" t="str">
        <f t="shared" si="58"/>
        <v/>
      </c>
      <c r="L105" s="250" t="str">
        <f t="shared" si="58"/>
        <v/>
      </c>
      <c r="M105" s="251" t="str">
        <f>IF(B105="","",M$102)</f>
        <v/>
      </c>
      <c r="N105" s="252" t="str">
        <f>IF(B105="","",N$102)</f>
        <v/>
      </c>
      <c r="O105" s="249" t="str">
        <f t="shared" si="58"/>
        <v/>
      </c>
      <c r="P105" s="253" t="str">
        <f>IF(C105=0,"",O105*2*100)</f>
        <v/>
      </c>
      <c r="Q105" s="21"/>
      <c r="R105" s="21"/>
      <c r="S105" s="21"/>
      <c r="T105" s="21"/>
      <c r="U105" s="21"/>
      <c r="V105" s="7"/>
    </row>
    <row r="106" spans="1:22">
      <c r="A106" s="7"/>
      <c r="B106" s="245"/>
      <c r="C106" s="246"/>
      <c r="D106" s="112" t="str">
        <f t="shared" ref="D106" si="59">IF(C106=0,"","oz")</f>
        <v/>
      </c>
      <c r="E106" s="247" t="str">
        <f t="shared" ref="E106" si="60">IF(C106=0,"",C106*29.57352956)</f>
        <v/>
      </c>
      <c r="F106" s="112" t="str">
        <f t="shared" ref="F106" si="61">IF(C106=0,"","ml")</f>
        <v/>
      </c>
      <c r="G106" s="312"/>
      <c r="H106" s="313"/>
      <c r="I106" s="248" t="str">
        <f t="shared" si="58"/>
        <v/>
      </c>
      <c r="J106" s="249" t="str">
        <f t="shared" si="58"/>
        <v/>
      </c>
      <c r="K106" s="249" t="str">
        <f t="shared" si="58"/>
        <v/>
      </c>
      <c r="L106" s="250" t="str">
        <f t="shared" si="58"/>
        <v/>
      </c>
      <c r="M106" s="251" t="str">
        <f t="shared" ref="M106:M108" si="62">IF(B106="","",M$102)</f>
        <v/>
      </c>
      <c r="N106" s="252" t="str">
        <f t="shared" ref="N106:N108" si="63">IF(B106="","",N$102)</f>
        <v/>
      </c>
      <c r="O106" s="249" t="str">
        <f t="shared" si="58"/>
        <v/>
      </c>
      <c r="P106" s="253" t="str">
        <f>IF(C106=0,"",O106*2*100)</f>
        <v/>
      </c>
      <c r="Q106" s="21"/>
      <c r="R106" s="21"/>
      <c r="S106" s="21"/>
      <c r="T106" s="21"/>
      <c r="U106" s="21"/>
      <c r="V106" s="7"/>
    </row>
    <row r="107" spans="1:22">
      <c r="A107" s="7"/>
      <c r="B107" s="245"/>
      <c r="C107" s="246"/>
      <c r="D107" s="112" t="str">
        <f>IF(C107=0,"","oz")</f>
        <v/>
      </c>
      <c r="E107" s="247" t="str">
        <f>IF(C107=0,"",C107*29.57352956)</f>
        <v/>
      </c>
      <c r="F107" s="112" t="str">
        <f>IF(C107=0,"","ml")</f>
        <v/>
      </c>
      <c r="G107" s="312"/>
      <c r="H107" s="313"/>
      <c r="I107" s="248" t="str">
        <f t="shared" si="58"/>
        <v/>
      </c>
      <c r="J107" s="249"/>
      <c r="K107" s="249" t="str">
        <f t="shared" si="58"/>
        <v/>
      </c>
      <c r="L107" s="250" t="str">
        <f t="shared" si="58"/>
        <v/>
      </c>
      <c r="M107" s="251" t="str">
        <f t="shared" si="62"/>
        <v/>
      </c>
      <c r="N107" s="252" t="str">
        <f t="shared" si="63"/>
        <v/>
      </c>
      <c r="O107" s="249" t="str">
        <f t="shared" si="58"/>
        <v/>
      </c>
      <c r="P107" s="253" t="str">
        <f>IF(C107=0,"",O107*2*100)</f>
        <v/>
      </c>
      <c r="Q107" s="21"/>
      <c r="R107" s="21"/>
      <c r="S107" s="21"/>
      <c r="T107" s="21"/>
      <c r="U107" s="21"/>
      <c r="V107" s="7"/>
    </row>
    <row r="108" spans="1:22">
      <c r="A108" s="7"/>
      <c r="B108" s="254"/>
      <c r="C108" s="246"/>
      <c r="D108" s="112" t="str">
        <f t="shared" ref="D108" si="64">IF(C108=0,"","oz")</f>
        <v/>
      </c>
      <c r="E108" s="247" t="str">
        <f t="shared" ref="E108" si="65">IF(C108=0,"",C108*29.57352956)</f>
        <v/>
      </c>
      <c r="F108" s="112" t="str">
        <f t="shared" ref="F108" si="66">IF(C108=0,"","ml")</f>
        <v/>
      </c>
      <c r="G108" s="312"/>
      <c r="H108" s="313"/>
      <c r="I108" s="248" t="str">
        <f t="shared" si="58"/>
        <v/>
      </c>
      <c r="J108" s="249" t="str">
        <f t="shared" si="58"/>
        <v/>
      </c>
      <c r="K108" s="249" t="str">
        <f t="shared" si="58"/>
        <v/>
      </c>
      <c r="L108" s="250" t="str">
        <f t="shared" si="58"/>
        <v/>
      </c>
      <c r="M108" s="251" t="str">
        <f t="shared" si="62"/>
        <v/>
      </c>
      <c r="N108" s="252" t="str">
        <f t="shared" si="63"/>
        <v/>
      </c>
      <c r="O108" s="249" t="str">
        <f t="shared" si="58"/>
        <v/>
      </c>
      <c r="P108" s="253" t="str">
        <f>IF(C108=0,"",O108*2*100)</f>
        <v/>
      </c>
      <c r="Q108" s="21"/>
      <c r="R108" s="21"/>
      <c r="S108" s="21"/>
      <c r="T108" s="21"/>
      <c r="U108" s="21"/>
      <c r="V108" s="7"/>
    </row>
    <row r="109" spans="1:22" ht="2.1" customHeight="1">
      <c r="A109" s="7"/>
      <c r="B109" s="278"/>
      <c r="C109" s="256"/>
      <c r="D109" s="279"/>
      <c r="E109" s="280"/>
      <c r="F109" s="279"/>
      <c r="G109" s="259"/>
      <c r="H109" s="260"/>
      <c r="I109" s="261" t="s">
        <v>20</v>
      </c>
      <c r="J109" s="262" t="s">
        <v>3</v>
      </c>
      <c r="K109" s="262" t="s">
        <v>2</v>
      </c>
      <c r="L109" s="263" t="s">
        <v>1</v>
      </c>
      <c r="M109" s="264"/>
      <c r="N109" s="265"/>
      <c r="O109" s="266"/>
      <c r="P109" s="267"/>
      <c r="Q109" s="21"/>
      <c r="R109" s="21"/>
      <c r="S109" s="21"/>
      <c r="T109" s="21"/>
      <c r="U109" s="21"/>
      <c r="V109" s="7"/>
    </row>
    <row r="110" spans="1:22" s="9" customFormat="1">
      <c r="A110" s="10"/>
      <c r="B110" s="268"/>
      <c r="C110" s="269" t="str">
        <f>IF(C$4="","",C102+SUM(C105:C109))</f>
        <v/>
      </c>
      <c r="D110" s="270" t="str">
        <f>IF(D$4="","","oz")</f>
        <v/>
      </c>
      <c r="E110" s="271" t="str">
        <f>IF(E$4="","",C110*29.57352956)</f>
        <v/>
      </c>
      <c r="F110" s="270" t="str">
        <f>IF(F$4="","","ml")</f>
        <v/>
      </c>
      <c r="G110" s="323" t="str">
        <f>IF(G$4="","","Infinity Whiskey in the Bottle")</f>
        <v/>
      </c>
      <c r="H110" s="324"/>
      <c r="I110" s="272" t="str">
        <f>I102</f>
        <v/>
      </c>
      <c r="J110" s="273" t="str">
        <f>J102</f>
        <v/>
      </c>
      <c r="K110" s="273" t="str">
        <f>K102</f>
        <v/>
      </c>
      <c r="L110" s="274" t="str">
        <f>L102</f>
        <v/>
      </c>
      <c r="M110" s="275" t="str">
        <f>IF(B105="","",M102)</f>
        <v/>
      </c>
      <c r="N110" s="276" t="str">
        <f>IF(B105="","",N102)</f>
        <v/>
      </c>
      <c r="O110" s="273" t="str">
        <f>O102</f>
        <v/>
      </c>
      <c r="P110" s="277" t="str">
        <f>IF(P105="","",O110*2*100)</f>
        <v/>
      </c>
      <c r="Q110" s="21"/>
      <c r="R110" s="21"/>
      <c r="S110" s="21"/>
      <c r="T110" s="21"/>
      <c r="U110" s="21"/>
      <c r="V110" s="10"/>
    </row>
    <row r="111" spans="1:22" s="134" customFormat="1" ht="3.95" customHeight="1">
      <c r="A111" s="19"/>
      <c r="B111" s="25"/>
      <c r="C111" s="227"/>
      <c r="D111" s="26"/>
      <c r="E111" s="27"/>
      <c r="F111" s="26"/>
      <c r="G111" s="19"/>
      <c r="H111" s="19"/>
      <c r="I111" s="28" t="s">
        <v>4</v>
      </c>
      <c r="J111" s="28" t="s">
        <v>3</v>
      </c>
      <c r="K111" s="28" t="s">
        <v>2</v>
      </c>
      <c r="L111" s="28" t="s">
        <v>1</v>
      </c>
      <c r="M111" s="230"/>
      <c r="N111" s="234"/>
      <c r="O111" s="29"/>
      <c r="P111" s="228"/>
      <c r="Q111" s="228"/>
      <c r="R111" s="228"/>
      <c r="S111" s="228"/>
      <c r="T111" s="228"/>
      <c r="U111" s="228"/>
      <c r="V111" s="19"/>
    </row>
    <row r="112" spans="1:22" s="134" customFormat="1">
      <c r="A112" s="19"/>
      <c r="B112" s="132" t="s">
        <v>12</v>
      </c>
      <c r="C112" s="311" t="s">
        <v>7</v>
      </c>
      <c r="D112" s="311"/>
      <c r="E112" s="311"/>
      <c r="F112" s="311"/>
      <c r="G112" s="160" t="s">
        <v>11</v>
      </c>
      <c r="H112" s="126" t="s">
        <v>24</v>
      </c>
      <c r="I112" s="155" t="s">
        <v>20</v>
      </c>
      <c r="J112" s="153" t="s">
        <v>3</v>
      </c>
      <c r="K112" s="153" t="s">
        <v>2</v>
      </c>
      <c r="L112" s="153" t="s">
        <v>1</v>
      </c>
      <c r="M112" s="162" t="s">
        <v>35</v>
      </c>
      <c r="N112" s="169" t="s">
        <v>36</v>
      </c>
      <c r="O112" s="154" t="s">
        <v>5</v>
      </c>
      <c r="P112" s="151" t="s">
        <v>6</v>
      </c>
      <c r="Q112" s="228"/>
      <c r="R112" s="228"/>
      <c r="S112" s="228"/>
      <c r="T112" s="228"/>
      <c r="U112" s="228"/>
      <c r="V112" s="19"/>
    </row>
    <row r="113" spans="1:22">
      <c r="A113" s="7"/>
      <c r="B113" s="98"/>
      <c r="C113" s="99"/>
      <c r="D113" s="100" t="str">
        <f t="shared" ref="D113:D118" si="67">IF(B113="","","oz")</f>
        <v/>
      </c>
      <c r="E113" s="101" t="str">
        <f t="shared" ref="E113:E118" si="68">IF(B113="","",C113*29.57352956)</f>
        <v/>
      </c>
      <c r="F113" s="100" t="str">
        <f t="shared" ref="F113:F118" si="69">IF(B113="","","mL")</f>
        <v/>
      </c>
      <c r="G113" s="309"/>
      <c r="H113" s="310"/>
      <c r="I113" s="127"/>
      <c r="J113" s="102"/>
      <c r="K113" s="102"/>
      <c r="L113" s="121"/>
      <c r="M113" s="237"/>
      <c r="N113" s="238"/>
      <c r="O113" s="120"/>
      <c r="P113" s="103" t="str">
        <f>IF(C113=0,"",O113*2*100)</f>
        <v/>
      </c>
      <c r="Q113" s="21"/>
      <c r="R113" s="21"/>
      <c r="S113" s="21"/>
      <c r="T113" s="21"/>
      <c r="U113" s="21"/>
      <c r="V113" s="7"/>
    </row>
    <row r="114" spans="1:22">
      <c r="A114" s="7"/>
      <c r="B114" s="98"/>
      <c r="C114" s="99"/>
      <c r="D114" s="100" t="str">
        <f t="shared" si="67"/>
        <v/>
      </c>
      <c r="E114" s="101" t="str">
        <f t="shared" si="68"/>
        <v/>
      </c>
      <c r="F114" s="100" t="str">
        <f t="shared" si="69"/>
        <v/>
      </c>
      <c r="G114" s="309"/>
      <c r="H114" s="310"/>
      <c r="I114" s="127"/>
      <c r="J114" s="102"/>
      <c r="K114" s="102"/>
      <c r="L114" s="121"/>
      <c r="M114" s="237"/>
      <c r="N114" s="238"/>
      <c r="O114" s="120"/>
      <c r="P114" s="103" t="str">
        <f>IF(C114=0,"",O114*2*100)</f>
        <v/>
      </c>
      <c r="Q114" s="21"/>
      <c r="R114" s="21"/>
      <c r="S114" s="21"/>
      <c r="T114" s="21"/>
      <c r="U114" s="21"/>
      <c r="V114" s="7"/>
    </row>
    <row r="115" spans="1:22">
      <c r="A115" s="7"/>
      <c r="B115" s="98"/>
      <c r="C115" s="99"/>
      <c r="D115" s="100" t="str">
        <f t="shared" si="67"/>
        <v/>
      </c>
      <c r="E115" s="101" t="str">
        <f t="shared" si="68"/>
        <v/>
      </c>
      <c r="F115" s="100" t="str">
        <f t="shared" si="69"/>
        <v/>
      </c>
      <c r="G115" s="309"/>
      <c r="H115" s="310"/>
      <c r="I115" s="127"/>
      <c r="J115" s="102"/>
      <c r="K115" s="102"/>
      <c r="L115" s="121"/>
      <c r="M115" s="237"/>
      <c r="N115" s="238"/>
      <c r="O115" s="120"/>
      <c r="P115" s="103" t="str">
        <f t="shared" ref="P115:P119" si="70">IF(C115=0,"",O115*2*100)</f>
        <v/>
      </c>
      <c r="Q115" s="21"/>
      <c r="R115" s="21"/>
      <c r="S115" s="21"/>
      <c r="T115" s="21"/>
      <c r="U115" s="21"/>
      <c r="V115" s="7"/>
    </row>
    <row r="116" spans="1:22">
      <c r="A116" s="7"/>
      <c r="B116" s="98"/>
      <c r="C116" s="99"/>
      <c r="D116" s="100" t="str">
        <f t="shared" si="67"/>
        <v/>
      </c>
      <c r="E116" s="101" t="str">
        <f t="shared" si="68"/>
        <v/>
      </c>
      <c r="F116" s="100" t="str">
        <f t="shared" si="69"/>
        <v/>
      </c>
      <c r="G116" s="309"/>
      <c r="H116" s="310"/>
      <c r="I116" s="127"/>
      <c r="J116" s="102"/>
      <c r="K116" s="102"/>
      <c r="L116" s="121"/>
      <c r="M116" s="237"/>
      <c r="N116" s="238"/>
      <c r="O116" s="120"/>
      <c r="P116" s="103" t="str">
        <f t="shared" si="70"/>
        <v/>
      </c>
      <c r="Q116" s="21"/>
      <c r="R116" s="21"/>
      <c r="S116" s="21"/>
      <c r="T116" s="21"/>
      <c r="U116" s="21"/>
      <c r="V116" s="7"/>
    </row>
    <row r="117" spans="1:22">
      <c r="A117" s="7"/>
      <c r="B117" s="96"/>
      <c r="C117" s="99"/>
      <c r="D117" s="100" t="str">
        <f t="shared" si="67"/>
        <v/>
      </c>
      <c r="E117" s="101" t="str">
        <f t="shared" si="68"/>
        <v/>
      </c>
      <c r="F117" s="100" t="str">
        <f t="shared" si="69"/>
        <v/>
      </c>
      <c r="G117" s="309"/>
      <c r="H117" s="310"/>
      <c r="I117" s="127"/>
      <c r="J117" s="102"/>
      <c r="K117" s="102"/>
      <c r="L117" s="121"/>
      <c r="M117" s="237"/>
      <c r="N117" s="238"/>
      <c r="O117" s="120"/>
      <c r="P117" s="103" t="str">
        <f t="shared" si="70"/>
        <v/>
      </c>
      <c r="Q117" s="21"/>
      <c r="R117" s="21"/>
      <c r="S117" s="21"/>
      <c r="T117" s="21"/>
      <c r="U117" s="21"/>
      <c r="V117" s="7"/>
    </row>
    <row r="118" spans="1:22">
      <c r="A118" s="7"/>
      <c r="B118" s="98"/>
      <c r="C118" s="99"/>
      <c r="D118" s="100" t="str">
        <f t="shared" si="67"/>
        <v/>
      </c>
      <c r="E118" s="101" t="str">
        <f t="shared" si="68"/>
        <v/>
      </c>
      <c r="F118" s="100" t="str">
        <f t="shared" si="69"/>
        <v/>
      </c>
      <c r="G118" s="309"/>
      <c r="H118" s="310"/>
      <c r="I118" s="127"/>
      <c r="J118" s="102"/>
      <c r="K118" s="102"/>
      <c r="L118" s="121"/>
      <c r="M118" s="237"/>
      <c r="N118" s="238"/>
      <c r="O118" s="120"/>
      <c r="P118" s="103" t="str">
        <f t="shared" si="70"/>
        <v/>
      </c>
      <c r="Q118" s="21"/>
      <c r="R118" s="21"/>
      <c r="S118" s="21"/>
      <c r="T118" s="21"/>
      <c r="U118" s="21"/>
      <c r="V118" s="7"/>
    </row>
    <row r="119" spans="1:22">
      <c r="A119" s="7"/>
      <c r="B119" s="96"/>
      <c r="C119" s="99"/>
      <c r="D119" s="119" t="str">
        <f t="shared" ref="D119" si="71">IF(C119=0,"","oz")</f>
        <v/>
      </c>
      <c r="E119" s="113" t="str">
        <f t="shared" ref="E119" si="72">IF(C119=0,"",C119*29.57352956)</f>
        <v/>
      </c>
      <c r="F119" s="119" t="str">
        <f t="shared" ref="F119" si="73">IF(C119=0,"","ml")</f>
        <v/>
      </c>
      <c r="G119" s="309"/>
      <c r="H119" s="310"/>
      <c r="I119" s="127"/>
      <c r="J119" s="102"/>
      <c r="K119" s="102"/>
      <c r="L119" s="121"/>
      <c r="M119" s="237"/>
      <c r="N119" s="238"/>
      <c r="O119" s="102"/>
      <c r="P119" s="103" t="str">
        <f t="shared" si="70"/>
        <v/>
      </c>
      <c r="Q119" s="21"/>
      <c r="R119" s="21"/>
      <c r="S119" s="21"/>
      <c r="T119" s="21"/>
      <c r="U119" s="21"/>
      <c r="V119" s="7"/>
    </row>
    <row r="120" spans="1:22" ht="2.1" customHeight="1">
      <c r="A120" s="7"/>
      <c r="B120" s="97"/>
      <c r="C120" s="104"/>
      <c r="D120" s="68"/>
      <c r="E120" s="69"/>
      <c r="F120" s="68"/>
      <c r="G120" s="122"/>
      <c r="H120" s="19"/>
      <c r="I120" s="128" t="s">
        <v>20</v>
      </c>
      <c r="J120" s="28" t="s">
        <v>3</v>
      </c>
      <c r="K120" s="28" t="s">
        <v>2</v>
      </c>
      <c r="L120" s="123" t="s">
        <v>1</v>
      </c>
      <c r="M120" s="239"/>
      <c r="N120" s="240"/>
      <c r="O120" s="29"/>
      <c r="P120" s="111"/>
      <c r="Q120" s="21"/>
      <c r="R120" s="21"/>
      <c r="S120" s="21"/>
      <c r="T120" s="21"/>
      <c r="U120" s="21"/>
      <c r="V120" s="7"/>
    </row>
    <row r="121" spans="1:22" s="9" customFormat="1">
      <c r="A121" s="10"/>
      <c r="B121" s="10"/>
      <c r="C121" s="114" t="str">
        <f>IF(C$4="","",SUM(C110:C120))</f>
        <v/>
      </c>
      <c r="D121" s="115" t="str">
        <f>IF(D$4="","","oz")</f>
        <v/>
      </c>
      <c r="E121" s="116" t="str">
        <f>IF(E$4="","",C121*29.57352956)</f>
        <v/>
      </c>
      <c r="F121" s="115" t="str">
        <f>IF(F$4="","","mL")</f>
        <v/>
      </c>
      <c r="G121" s="314" t="str">
        <f>IF(G$4="","","Infinity Whiskey in the Bottle")</f>
        <v/>
      </c>
      <c r="H121" s="315"/>
      <c r="I121" s="130" t="str">
        <f>IF(I110="","",SUM(I110:I120)/COUNT(I110:I120))</f>
        <v/>
      </c>
      <c r="J121" s="117" t="str">
        <f>IF(J110="","",SUM(J110:J120)/COUNT(J110:J120))</f>
        <v/>
      </c>
      <c r="K121" s="117" t="str">
        <f>IF(K110="","",SUM(K110:K120)/COUNT(K110:K120))</f>
        <v/>
      </c>
      <c r="L121" s="125" t="str">
        <f>IF(L110="","",SUM(L110:L120)/COUNT(L110:L120))</f>
        <v/>
      </c>
      <c r="M121" s="243"/>
      <c r="N121" s="244"/>
      <c r="O121" s="117" t="str">
        <f>IF(O110="","",SUM(O110:O120)/COUNT(O110:O120))</f>
        <v/>
      </c>
      <c r="P121" s="118" t="str">
        <f>IF(P110="","",O121*2*100)</f>
        <v/>
      </c>
      <c r="Q121" s="21"/>
      <c r="R121" s="21"/>
      <c r="S121" s="21"/>
      <c r="T121" s="21"/>
      <c r="U121" s="21"/>
      <c r="V121" s="10"/>
    </row>
    <row r="122" spans="1:22" s="134" customFormat="1" ht="3.95" customHeight="1">
      <c r="A122" s="19"/>
      <c r="B122" s="25"/>
      <c r="C122" s="227"/>
      <c r="D122" s="26"/>
      <c r="E122" s="27"/>
      <c r="F122" s="26"/>
      <c r="G122" s="19"/>
      <c r="H122" s="19"/>
      <c r="I122" s="28"/>
      <c r="J122" s="28"/>
      <c r="K122" s="28"/>
      <c r="L122" s="28"/>
      <c r="M122" s="230"/>
      <c r="N122" s="234"/>
      <c r="O122" s="29"/>
      <c r="P122" s="228"/>
      <c r="Q122" s="228"/>
      <c r="R122" s="228"/>
      <c r="S122" s="228"/>
      <c r="T122" s="228"/>
      <c r="U122" s="228"/>
      <c r="V122" s="19"/>
    </row>
    <row r="123" spans="1:22" s="134" customFormat="1">
      <c r="A123" s="19"/>
      <c r="B123" s="132" t="s">
        <v>12</v>
      </c>
      <c r="C123" s="311" t="s">
        <v>7</v>
      </c>
      <c r="D123" s="311"/>
      <c r="E123" s="311"/>
      <c r="F123" s="311"/>
      <c r="G123" s="160" t="s">
        <v>13</v>
      </c>
      <c r="H123" s="126" t="s">
        <v>25</v>
      </c>
      <c r="I123" s="155" t="s">
        <v>20</v>
      </c>
      <c r="J123" s="153" t="s">
        <v>3</v>
      </c>
      <c r="K123" s="153" t="s">
        <v>2</v>
      </c>
      <c r="L123" s="153" t="s">
        <v>1</v>
      </c>
      <c r="M123" s="162" t="s">
        <v>35</v>
      </c>
      <c r="N123" s="169" t="s">
        <v>36</v>
      </c>
      <c r="O123" s="154" t="s">
        <v>5</v>
      </c>
      <c r="P123" s="151" t="s">
        <v>6</v>
      </c>
      <c r="Q123" s="228"/>
      <c r="R123" s="228"/>
      <c r="S123" s="228"/>
      <c r="T123" s="228"/>
      <c r="U123" s="228"/>
      <c r="V123" s="19"/>
    </row>
    <row r="124" spans="1:22">
      <c r="A124" s="7"/>
      <c r="B124" s="245"/>
      <c r="C124" s="246"/>
      <c r="D124" s="112" t="str">
        <f>IF(C124=0,"","oz")</f>
        <v/>
      </c>
      <c r="E124" s="247" t="str">
        <f>IF(C124=0,"",C124*29.57352956)</f>
        <v/>
      </c>
      <c r="F124" s="112" t="str">
        <f>IF(C124=0,"","ml")</f>
        <v/>
      </c>
      <c r="G124" s="312"/>
      <c r="H124" s="313"/>
      <c r="I124" s="248" t="str">
        <f t="shared" ref="I124:O127" si="74">IF($C124=0,"",I$83)</f>
        <v/>
      </c>
      <c r="J124" s="249" t="str">
        <f t="shared" si="74"/>
        <v/>
      </c>
      <c r="K124" s="249" t="str">
        <f t="shared" si="74"/>
        <v/>
      </c>
      <c r="L124" s="250" t="str">
        <f t="shared" si="74"/>
        <v/>
      </c>
      <c r="M124" s="251" t="str">
        <f>IF(B124="","",M$121)</f>
        <v/>
      </c>
      <c r="N124" s="252" t="str">
        <f>IF(B124="","",N$121)</f>
        <v/>
      </c>
      <c r="O124" s="249" t="str">
        <f t="shared" si="74"/>
        <v/>
      </c>
      <c r="P124" s="253" t="str">
        <f>IF(C124=0,"",O124*2*100)</f>
        <v/>
      </c>
      <c r="Q124" s="21"/>
      <c r="R124" s="21"/>
      <c r="S124" s="21"/>
      <c r="T124" s="21"/>
      <c r="U124" s="21"/>
      <c r="V124" s="7"/>
    </row>
    <row r="125" spans="1:22">
      <c r="A125" s="7"/>
      <c r="B125" s="245"/>
      <c r="C125" s="246"/>
      <c r="D125" s="112"/>
      <c r="E125" s="247"/>
      <c r="F125" s="112"/>
      <c r="G125" s="312"/>
      <c r="H125" s="313"/>
      <c r="I125" s="248" t="str">
        <f t="shared" si="74"/>
        <v/>
      </c>
      <c r="J125" s="249" t="str">
        <f t="shared" si="74"/>
        <v/>
      </c>
      <c r="K125" s="249" t="str">
        <f t="shared" si="74"/>
        <v/>
      </c>
      <c r="L125" s="250" t="str">
        <f t="shared" si="74"/>
        <v/>
      </c>
      <c r="M125" s="251" t="str">
        <f t="shared" ref="M125:M127" si="75">IF(B125="","",M$121)</f>
        <v/>
      </c>
      <c r="N125" s="252" t="str">
        <f t="shared" ref="N125:N127" si="76">IF(B125="","",N$121)</f>
        <v/>
      </c>
      <c r="O125" s="249" t="str">
        <f t="shared" si="74"/>
        <v/>
      </c>
      <c r="P125" s="253" t="str">
        <f t="shared" ref="P125:P127" si="77">IF(C125=0,"",O125*2*100)</f>
        <v/>
      </c>
      <c r="Q125" s="21"/>
      <c r="R125" s="21"/>
      <c r="S125" s="21"/>
      <c r="T125" s="21"/>
      <c r="U125" s="21"/>
      <c r="V125" s="7"/>
    </row>
    <row r="126" spans="1:22">
      <c r="A126" s="7"/>
      <c r="B126" s="245"/>
      <c r="C126" s="246"/>
      <c r="D126" s="112" t="str">
        <f>IF(C126=0,"","oz")</f>
        <v/>
      </c>
      <c r="E126" s="247" t="str">
        <f>IF(C126=0,"",C126*29.57352956)</f>
        <v/>
      </c>
      <c r="F126" s="112" t="str">
        <f>IF(C126=0,"","ml")</f>
        <v/>
      </c>
      <c r="G126" s="312"/>
      <c r="H126" s="313"/>
      <c r="I126" s="248" t="str">
        <f t="shared" si="74"/>
        <v/>
      </c>
      <c r="J126" s="249" t="str">
        <f t="shared" si="74"/>
        <v/>
      </c>
      <c r="K126" s="249" t="str">
        <f t="shared" si="74"/>
        <v/>
      </c>
      <c r="L126" s="250" t="str">
        <f t="shared" si="74"/>
        <v/>
      </c>
      <c r="M126" s="251" t="str">
        <f t="shared" si="75"/>
        <v/>
      </c>
      <c r="N126" s="252" t="str">
        <f t="shared" si="76"/>
        <v/>
      </c>
      <c r="O126" s="249" t="str">
        <f t="shared" si="74"/>
        <v/>
      </c>
      <c r="P126" s="253" t="str">
        <f t="shared" si="77"/>
        <v/>
      </c>
      <c r="Q126" s="21"/>
      <c r="R126" s="21"/>
      <c r="S126" s="21"/>
      <c r="T126" s="21"/>
      <c r="U126" s="21"/>
      <c r="V126" s="7"/>
    </row>
    <row r="127" spans="1:22">
      <c r="A127" s="7"/>
      <c r="B127" s="254"/>
      <c r="C127" s="246"/>
      <c r="D127" s="112" t="str">
        <f t="shared" ref="D127" si="78">IF(C127=0,"","oz")</f>
        <v/>
      </c>
      <c r="E127" s="247" t="str">
        <f t="shared" ref="E127" si="79">IF(C127=0,"",C127*29.57352956)</f>
        <v/>
      </c>
      <c r="F127" s="112" t="str">
        <f t="shared" ref="F127" si="80">IF(C127=0,"","ml")</f>
        <v/>
      </c>
      <c r="G127" s="312"/>
      <c r="H127" s="313"/>
      <c r="I127" s="248" t="str">
        <f t="shared" si="74"/>
        <v/>
      </c>
      <c r="J127" s="249" t="str">
        <f t="shared" si="74"/>
        <v/>
      </c>
      <c r="K127" s="249" t="str">
        <f t="shared" si="74"/>
        <v/>
      </c>
      <c r="L127" s="250" t="str">
        <f t="shared" si="74"/>
        <v/>
      </c>
      <c r="M127" s="251" t="str">
        <f t="shared" si="75"/>
        <v/>
      </c>
      <c r="N127" s="252" t="str">
        <f t="shared" si="76"/>
        <v/>
      </c>
      <c r="O127" s="249" t="str">
        <f t="shared" si="74"/>
        <v/>
      </c>
      <c r="P127" s="253" t="str">
        <f t="shared" si="77"/>
        <v/>
      </c>
      <c r="Q127" s="21"/>
      <c r="R127" s="21"/>
      <c r="S127" s="21"/>
      <c r="T127" s="21"/>
      <c r="U127" s="21"/>
      <c r="V127" s="7"/>
    </row>
    <row r="128" spans="1:22" ht="2.1" customHeight="1">
      <c r="A128" s="7"/>
      <c r="B128" s="281"/>
      <c r="C128" s="282"/>
      <c r="D128" s="283"/>
      <c r="E128" s="284"/>
      <c r="F128" s="283"/>
      <c r="G128" s="285"/>
      <c r="H128" s="286"/>
      <c r="I128" s="287" t="s">
        <v>20</v>
      </c>
      <c r="J128" s="288" t="s">
        <v>3</v>
      </c>
      <c r="K128" s="288" t="s">
        <v>2</v>
      </c>
      <c r="L128" s="289" t="s">
        <v>1</v>
      </c>
      <c r="M128" s="264"/>
      <c r="N128" s="265"/>
      <c r="O128" s="290"/>
      <c r="P128" s="291"/>
      <c r="Q128" s="21"/>
      <c r="R128" s="21"/>
      <c r="S128" s="21"/>
      <c r="T128" s="21"/>
      <c r="U128" s="21"/>
      <c r="V128" s="7"/>
    </row>
    <row r="129" spans="1:22" s="9" customFormat="1">
      <c r="A129" s="10"/>
      <c r="B129" s="268"/>
      <c r="C129" s="269" t="str">
        <f>IF(C$4="","",C120+SUM(C123:C128))</f>
        <v/>
      </c>
      <c r="D129" s="270" t="str">
        <f>IF(D$4="","","oz")</f>
        <v/>
      </c>
      <c r="E129" s="271" t="str">
        <f>IF(E$4="","",C129*29.57352956)</f>
        <v/>
      </c>
      <c r="F129" s="270" t="str">
        <f>IF(F$4="","","ml")</f>
        <v/>
      </c>
      <c r="G129" s="323" t="str">
        <f>IF(G$4="","","Infinity Whiskey in the Bottle")</f>
        <v/>
      </c>
      <c r="H129" s="324"/>
      <c r="I129" s="272" t="str">
        <f>I121</f>
        <v/>
      </c>
      <c r="J129" s="273" t="str">
        <f>J121</f>
        <v/>
      </c>
      <c r="K129" s="273" t="str">
        <f>K121</f>
        <v/>
      </c>
      <c r="L129" s="274" t="str">
        <f>L121</f>
        <v/>
      </c>
      <c r="M129" s="275" t="str">
        <f>IF(B124="","",M121)</f>
        <v/>
      </c>
      <c r="N129" s="276" t="str">
        <f>IF(B124="","",N121)</f>
        <v/>
      </c>
      <c r="O129" s="273" t="str">
        <f>O121</f>
        <v/>
      </c>
      <c r="P129" s="277" t="str">
        <f>IF(P124="","",O129*2*100)</f>
        <v/>
      </c>
      <c r="Q129" s="21"/>
      <c r="R129" s="21"/>
      <c r="S129" s="21"/>
      <c r="T129" s="21"/>
      <c r="U129" s="21"/>
      <c r="V129" s="10"/>
    </row>
    <row r="130" spans="1:22" s="134" customFormat="1" ht="3.95" customHeight="1">
      <c r="A130" s="19"/>
      <c r="B130" s="12"/>
      <c r="C130" s="13"/>
      <c r="D130" s="14"/>
      <c r="E130" s="15"/>
      <c r="F130" s="14"/>
      <c r="G130" s="11"/>
      <c r="H130" s="11"/>
      <c r="I130" s="16" t="s">
        <v>4</v>
      </c>
      <c r="J130" s="16" t="s">
        <v>3</v>
      </c>
      <c r="K130" s="16" t="s">
        <v>2</v>
      </c>
      <c r="L130" s="16" t="s">
        <v>1</v>
      </c>
      <c r="M130" s="231"/>
      <c r="N130" s="235"/>
      <c r="O130" s="17"/>
      <c r="P130" s="18"/>
      <c r="Q130" s="18"/>
      <c r="R130" s="18"/>
      <c r="S130" s="18"/>
      <c r="T130" s="18"/>
      <c r="U130" s="18"/>
      <c r="V130" s="19"/>
    </row>
  </sheetData>
  <sheetProtection password="8DE6" sheet="1" objects="1" scenarios="1" selectLockedCells="1"/>
  <mergeCells count="98">
    <mergeCell ref="Q28:V28"/>
    <mergeCell ref="Q29:V29"/>
    <mergeCell ref="G91:H91"/>
    <mergeCell ref="G102:H102"/>
    <mergeCell ref="G110:H110"/>
    <mergeCell ref="G121:H121"/>
    <mergeCell ref="G129:H129"/>
    <mergeCell ref="G115:H115"/>
    <mergeCell ref="G106:H106"/>
    <mergeCell ref="G107:H107"/>
    <mergeCell ref="G98:H98"/>
    <mergeCell ref="G99:H99"/>
    <mergeCell ref="G100:H100"/>
    <mergeCell ref="G53:H53"/>
    <mergeCell ref="G64:H64"/>
    <mergeCell ref="G72:H72"/>
    <mergeCell ref="G43:H43"/>
    <mergeCell ref="G60:H60"/>
    <mergeCell ref="G61:H61"/>
    <mergeCell ref="G62:H62"/>
    <mergeCell ref="G49:H49"/>
    <mergeCell ref="G50:H50"/>
    <mergeCell ref="G51:H51"/>
    <mergeCell ref="C74:F74"/>
    <mergeCell ref="C26:F26"/>
    <mergeCell ref="G126:H126"/>
    <mergeCell ref="G127:H127"/>
    <mergeCell ref="G124:H124"/>
    <mergeCell ref="G125:H125"/>
    <mergeCell ref="G116:H116"/>
    <mergeCell ref="G117:H117"/>
    <mergeCell ref="G118:H118"/>
    <mergeCell ref="G119:H119"/>
    <mergeCell ref="C123:F123"/>
    <mergeCell ref="G108:H108"/>
    <mergeCell ref="C112:F112"/>
    <mergeCell ref="G113:H113"/>
    <mergeCell ref="G114:H114"/>
    <mergeCell ref="G32:H32"/>
    <mergeCell ref="C104:F104"/>
    <mergeCell ref="G105:H105"/>
    <mergeCell ref="C93:F93"/>
    <mergeCell ref="G94:H94"/>
    <mergeCell ref="G95:H95"/>
    <mergeCell ref="G96:H96"/>
    <mergeCell ref="G97:H97"/>
    <mergeCell ref="C3:F3"/>
    <mergeCell ref="C34:F34"/>
    <mergeCell ref="Q2:U2"/>
    <mergeCell ref="G4:H4"/>
    <mergeCell ref="G5:H5"/>
    <mergeCell ref="G6:H6"/>
    <mergeCell ref="G7:H7"/>
    <mergeCell ref="G8:H8"/>
    <mergeCell ref="G9:H9"/>
    <mergeCell ref="G10:H10"/>
    <mergeCell ref="G17:H17"/>
    <mergeCell ref="G18:H18"/>
    <mergeCell ref="G19:H19"/>
    <mergeCell ref="G20:H20"/>
    <mergeCell ref="G21:H21"/>
    <mergeCell ref="G22:H22"/>
    <mergeCell ref="G24:H24"/>
    <mergeCell ref="G27:H27"/>
    <mergeCell ref="G28:H28"/>
    <mergeCell ref="G29:H29"/>
    <mergeCell ref="G48:H48"/>
    <mergeCell ref="G30:H30"/>
    <mergeCell ref="G35:H35"/>
    <mergeCell ref="G36:H36"/>
    <mergeCell ref="G41:H41"/>
    <mergeCell ref="G42:H42"/>
    <mergeCell ref="G45:H45"/>
    <mergeCell ref="G88:H88"/>
    <mergeCell ref="G89:H89"/>
    <mergeCell ref="G86:H86"/>
    <mergeCell ref="G75:H75"/>
    <mergeCell ref="G76:H76"/>
    <mergeCell ref="G77:H77"/>
    <mergeCell ref="G78:H78"/>
    <mergeCell ref="G79:H79"/>
    <mergeCell ref="G83:H83"/>
    <mergeCell ref="B2:H2"/>
    <mergeCell ref="M2:N2"/>
    <mergeCell ref="G80:H80"/>
    <mergeCell ref="G81:H81"/>
    <mergeCell ref="C85:F85"/>
    <mergeCell ref="C66:F66"/>
    <mergeCell ref="G67:H67"/>
    <mergeCell ref="G68:H68"/>
    <mergeCell ref="G69:H69"/>
    <mergeCell ref="G70:H70"/>
    <mergeCell ref="C55:F55"/>
    <mergeCell ref="G56:H56"/>
    <mergeCell ref="G57:H57"/>
    <mergeCell ref="G58:H58"/>
    <mergeCell ref="G59:H59"/>
    <mergeCell ref="C47:F47"/>
  </mergeCells>
  <hyperlinks>
    <hyperlink ref="Q29" r:id="rId1"/>
  </hyperlinks>
  <printOptions horizontalCentered="1"/>
  <pageMargins left="0.5" right="0.5" top="0.75" bottom="0.25" header="0.46873097001505498" footer="0.46873097001505498"/>
  <pageSetup paperSize="9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110"/>
  <sheetViews>
    <sheetView topLeftCell="A58" zoomScaleNormal="100" workbookViewId="0">
      <selection activeCell="B79" sqref="B79"/>
    </sheetView>
  </sheetViews>
  <sheetFormatPr defaultRowHeight="12.75"/>
  <cols>
    <col min="1" max="1" width="1.7109375" style="85" customWidth="1"/>
    <col min="2" max="2" width="9.85546875" style="85" customWidth="1"/>
    <col min="3" max="3" width="6" style="143" customWidth="1"/>
    <col min="4" max="4" width="3.28515625" style="93" customWidth="1"/>
    <col min="5" max="5" width="7.7109375" style="94" customWidth="1"/>
    <col min="6" max="6" width="3.28515625" style="93" customWidth="1"/>
    <col min="7" max="7" width="23.85546875" style="85" customWidth="1"/>
    <col min="8" max="8" width="9.28515625" style="85" customWidth="1"/>
    <col min="9" max="12" width="6.7109375" style="51" customWidth="1"/>
    <col min="13" max="13" width="4.85546875" style="166" customWidth="1"/>
    <col min="14" max="14" width="4.85546875" style="175" customWidth="1"/>
    <col min="15" max="15" width="7.7109375" style="95" customWidth="1"/>
    <col min="16" max="16" width="7.7109375" style="93" customWidth="1"/>
    <col min="17" max="19" width="9.140625" style="85"/>
    <col min="20" max="20" width="7.7109375" style="85" customWidth="1"/>
    <col min="21" max="21" width="6" style="85" customWidth="1"/>
    <col min="22" max="22" width="2.7109375" style="85" customWidth="1"/>
    <col min="23" max="16384" width="9.140625" style="85"/>
  </cols>
  <sheetData>
    <row r="1" spans="1:22" ht="5.0999999999999996" customHeight="1">
      <c r="A1" s="81"/>
      <c r="B1" s="81"/>
      <c r="C1" s="138"/>
      <c r="D1" s="82"/>
      <c r="E1" s="83"/>
      <c r="F1" s="82"/>
      <c r="G1" s="81"/>
      <c r="H1" s="81"/>
      <c r="I1" s="64"/>
      <c r="J1" s="64"/>
      <c r="K1" s="64"/>
      <c r="L1" s="64"/>
      <c r="M1" s="161"/>
      <c r="N1" s="168"/>
      <c r="O1" s="84"/>
      <c r="P1" s="82"/>
      <c r="Q1" s="81"/>
      <c r="R1" s="81"/>
      <c r="S1" s="81"/>
      <c r="T1" s="81"/>
      <c r="U1" s="81"/>
      <c r="V1" s="81"/>
    </row>
    <row r="2" spans="1:22">
      <c r="A2" s="81"/>
      <c r="B2" s="306" t="s">
        <v>47</v>
      </c>
      <c r="C2" s="306"/>
      <c r="D2" s="306"/>
      <c r="E2" s="306"/>
      <c r="F2" s="306"/>
      <c r="G2" s="306"/>
      <c r="H2" s="307"/>
      <c r="I2" s="86"/>
      <c r="J2" s="86"/>
      <c r="K2" s="86"/>
      <c r="L2" s="86"/>
      <c r="M2" s="308" t="s">
        <v>37</v>
      </c>
      <c r="N2" s="308"/>
      <c r="O2" s="86"/>
      <c r="P2" s="87"/>
      <c r="Q2" s="319" t="s">
        <v>38</v>
      </c>
      <c r="R2" s="320"/>
      <c r="S2" s="320"/>
      <c r="T2" s="320"/>
      <c r="U2" s="320"/>
      <c r="V2" s="81"/>
    </row>
    <row r="3" spans="1:22">
      <c r="A3" s="81"/>
      <c r="B3" s="150" t="s">
        <v>12</v>
      </c>
      <c r="C3" s="316" t="s">
        <v>32</v>
      </c>
      <c r="D3" s="317"/>
      <c r="E3" s="318"/>
      <c r="F3" s="317"/>
      <c r="G3" s="152" t="s">
        <v>11</v>
      </c>
      <c r="H3" s="157" t="s">
        <v>48</v>
      </c>
      <c r="I3" s="155" t="s">
        <v>20</v>
      </c>
      <c r="J3" s="153" t="s">
        <v>3</v>
      </c>
      <c r="K3" s="153" t="s">
        <v>2</v>
      </c>
      <c r="L3" s="153" t="s">
        <v>1</v>
      </c>
      <c r="M3" s="162" t="s">
        <v>35</v>
      </c>
      <c r="N3" s="193" t="s">
        <v>41</v>
      </c>
      <c r="O3" s="194" t="s">
        <v>42</v>
      </c>
      <c r="P3" s="150" t="s">
        <v>6</v>
      </c>
      <c r="Q3" s="81"/>
      <c r="R3" s="81"/>
      <c r="S3" s="81"/>
      <c r="T3" s="81"/>
      <c r="U3" s="81"/>
      <c r="V3" s="81"/>
    </row>
    <row r="4" spans="1:22">
      <c r="A4" s="81"/>
      <c r="B4" s="144">
        <v>43897</v>
      </c>
      <c r="C4" s="145">
        <v>1.35</v>
      </c>
      <c r="D4" s="30" t="str">
        <f>IF(B4="","","oz")</f>
        <v>oz</v>
      </c>
      <c r="E4" s="31">
        <f>IF(B4="","",C4*29.57352956)</f>
        <v>39.924264906000005</v>
      </c>
      <c r="F4" s="32" t="str">
        <f>IF(B4="","","mL")</f>
        <v>mL</v>
      </c>
      <c r="G4" s="328" t="s">
        <v>10</v>
      </c>
      <c r="H4" s="326"/>
      <c r="I4" s="51">
        <v>0.68</v>
      </c>
      <c r="J4" s="51">
        <v>0</v>
      </c>
      <c r="K4" s="51">
        <v>0.2</v>
      </c>
      <c r="L4" s="52">
        <v>0.12</v>
      </c>
      <c r="M4" s="163">
        <v>3</v>
      </c>
      <c r="N4" s="170">
        <v>125</v>
      </c>
      <c r="O4" s="53">
        <v>0.5</v>
      </c>
      <c r="P4" s="39">
        <f t="shared" ref="P4:P22" si="0">IF(B4="","",O4*2*100)</f>
        <v>100</v>
      </c>
      <c r="Q4" s="82"/>
      <c r="R4" s="82"/>
      <c r="S4" s="82"/>
      <c r="T4" s="82"/>
      <c r="U4" s="82"/>
      <c r="V4" s="81"/>
    </row>
    <row r="5" spans="1:22">
      <c r="A5" s="81"/>
      <c r="B5" s="144">
        <v>43897</v>
      </c>
      <c r="C5" s="145">
        <v>1.35</v>
      </c>
      <c r="D5" s="30" t="str">
        <f t="shared" ref="D5:D22" si="1">IF(B5="","","oz")</f>
        <v>oz</v>
      </c>
      <c r="E5" s="31">
        <f t="shared" ref="E5:E22" si="2">IF(B5="","",C5*29.57352956)</f>
        <v>39.924264906000005</v>
      </c>
      <c r="F5" s="32" t="str">
        <f t="shared" ref="F5:F22" si="3">IF(B5="","","mL")</f>
        <v>mL</v>
      </c>
      <c r="G5" s="325" t="s">
        <v>66</v>
      </c>
      <c r="H5" s="326"/>
      <c r="I5" s="51">
        <v>0.75</v>
      </c>
      <c r="J5" s="51">
        <v>0.1</v>
      </c>
      <c r="K5" s="51">
        <v>0</v>
      </c>
      <c r="L5" s="52">
        <v>0.15</v>
      </c>
      <c r="M5" s="163">
        <v>4</v>
      </c>
      <c r="N5" s="170">
        <v>125</v>
      </c>
      <c r="O5" s="53">
        <v>0.66149999999999998</v>
      </c>
      <c r="P5" s="39">
        <f t="shared" si="0"/>
        <v>132.29999999999998</v>
      </c>
      <c r="Q5" s="82"/>
      <c r="R5" s="82"/>
      <c r="S5" s="82"/>
      <c r="T5" s="82"/>
      <c r="U5" s="82"/>
      <c r="V5" s="81"/>
    </row>
    <row r="6" spans="1:22">
      <c r="A6" s="81"/>
      <c r="B6" s="144">
        <v>43900</v>
      </c>
      <c r="C6" s="145">
        <v>1.35</v>
      </c>
      <c r="D6" s="30" t="str">
        <f t="shared" si="1"/>
        <v>oz</v>
      </c>
      <c r="E6" s="31">
        <f t="shared" si="2"/>
        <v>39.924264906000005</v>
      </c>
      <c r="F6" s="32" t="str">
        <f t="shared" si="3"/>
        <v>mL</v>
      </c>
      <c r="G6" s="325" t="s">
        <v>83</v>
      </c>
      <c r="H6" s="326"/>
      <c r="I6" s="51">
        <v>0.78</v>
      </c>
      <c r="J6" s="51">
        <v>0.1</v>
      </c>
      <c r="K6" s="51">
        <v>0</v>
      </c>
      <c r="L6" s="52">
        <v>0.12</v>
      </c>
      <c r="M6" s="163">
        <v>3</v>
      </c>
      <c r="N6" s="170">
        <v>125</v>
      </c>
      <c r="O6" s="53">
        <v>0.66700000000000004</v>
      </c>
      <c r="P6" s="39">
        <f t="shared" si="0"/>
        <v>133.4</v>
      </c>
      <c r="Q6" s="82"/>
      <c r="R6" s="82"/>
      <c r="S6" s="82"/>
      <c r="T6" s="82"/>
      <c r="U6" s="82"/>
      <c r="V6" s="81"/>
    </row>
    <row r="7" spans="1:22">
      <c r="A7" s="81"/>
      <c r="B7" s="144">
        <v>43932</v>
      </c>
      <c r="C7" s="145">
        <v>1.35</v>
      </c>
      <c r="D7" s="30" t="str">
        <f t="shared" si="1"/>
        <v>oz</v>
      </c>
      <c r="E7" s="31">
        <f t="shared" si="2"/>
        <v>39.924264906000005</v>
      </c>
      <c r="F7" s="32" t="str">
        <f t="shared" si="3"/>
        <v>mL</v>
      </c>
      <c r="G7" s="325" t="s">
        <v>84</v>
      </c>
      <c r="H7" s="326"/>
      <c r="I7" s="51">
        <v>0.78</v>
      </c>
      <c r="J7" s="51">
        <v>0.1</v>
      </c>
      <c r="K7" s="51">
        <v>0</v>
      </c>
      <c r="L7" s="52">
        <v>0.12</v>
      </c>
      <c r="M7" s="163">
        <v>3</v>
      </c>
      <c r="N7" s="170">
        <v>125</v>
      </c>
      <c r="O7" s="53">
        <v>0.68400000000000005</v>
      </c>
      <c r="P7" s="39">
        <f t="shared" si="0"/>
        <v>136.80000000000001</v>
      </c>
      <c r="Q7" s="82"/>
      <c r="R7" s="82"/>
      <c r="S7" s="82"/>
      <c r="T7" s="82"/>
      <c r="U7" s="82"/>
      <c r="V7" s="81"/>
    </row>
    <row r="8" spans="1:22">
      <c r="A8" s="81"/>
      <c r="B8" s="144">
        <v>43951</v>
      </c>
      <c r="C8" s="145">
        <v>1.35</v>
      </c>
      <c r="D8" s="30" t="str">
        <f t="shared" si="1"/>
        <v>oz</v>
      </c>
      <c r="E8" s="31">
        <f t="shared" si="2"/>
        <v>39.924264906000005</v>
      </c>
      <c r="F8" s="32" t="str">
        <f t="shared" si="3"/>
        <v>mL</v>
      </c>
      <c r="G8" s="325" t="s">
        <v>58</v>
      </c>
      <c r="H8" s="326"/>
      <c r="I8" s="51">
        <v>0.6</v>
      </c>
      <c r="J8" s="51">
        <v>0.35</v>
      </c>
      <c r="K8" s="51">
        <v>0</v>
      </c>
      <c r="L8" s="52">
        <v>0.05</v>
      </c>
      <c r="M8" s="163">
        <v>3.5</v>
      </c>
      <c r="N8" s="170">
        <v>120</v>
      </c>
      <c r="O8" s="53">
        <v>0.62</v>
      </c>
      <c r="P8" s="39">
        <f t="shared" si="0"/>
        <v>124</v>
      </c>
      <c r="Q8" s="82"/>
      <c r="R8" s="82"/>
      <c r="S8" s="82"/>
      <c r="T8" s="82"/>
      <c r="U8" s="82"/>
      <c r="V8" s="81"/>
    </row>
    <row r="9" spans="1:22">
      <c r="A9" s="81"/>
      <c r="B9" s="144">
        <v>43958</v>
      </c>
      <c r="C9" s="145">
        <v>1.35</v>
      </c>
      <c r="D9" s="30" t="str">
        <f t="shared" si="1"/>
        <v>oz</v>
      </c>
      <c r="E9" s="31">
        <f t="shared" si="2"/>
        <v>39.924264906000005</v>
      </c>
      <c r="F9" s="32" t="str">
        <f t="shared" si="3"/>
        <v>mL</v>
      </c>
      <c r="G9" s="325" t="s">
        <v>59</v>
      </c>
      <c r="H9" s="326"/>
      <c r="I9" s="51">
        <v>0.75</v>
      </c>
      <c r="J9" s="51">
        <v>0.13</v>
      </c>
      <c r="K9" s="51">
        <v>0</v>
      </c>
      <c r="L9" s="52">
        <v>0.12</v>
      </c>
      <c r="M9" s="163">
        <v>4</v>
      </c>
      <c r="N9" s="170">
        <v>125</v>
      </c>
      <c r="O9" s="53">
        <v>0.6</v>
      </c>
      <c r="P9" s="39">
        <f t="shared" si="0"/>
        <v>120</v>
      </c>
      <c r="Q9" s="82"/>
      <c r="R9" s="82"/>
      <c r="S9" s="82"/>
      <c r="T9" s="82"/>
      <c r="U9" s="82"/>
      <c r="V9" s="81"/>
    </row>
    <row r="10" spans="1:22">
      <c r="A10" s="81"/>
      <c r="B10" s="144">
        <v>43986</v>
      </c>
      <c r="C10" s="145">
        <v>1.35</v>
      </c>
      <c r="D10" s="30" t="str">
        <f t="shared" si="1"/>
        <v>oz</v>
      </c>
      <c r="E10" s="31">
        <f t="shared" si="2"/>
        <v>39.924264906000005</v>
      </c>
      <c r="F10" s="32" t="str">
        <f t="shared" si="3"/>
        <v>mL</v>
      </c>
      <c r="G10" s="325" t="s">
        <v>26</v>
      </c>
      <c r="H10" s="326"/>
      <c r="I10" s="51">
        <v>0.7</v>
      </c>
      <c r="J10" s="51">
        <v>0</v>
      </c>
      <c r="K10" s="51">
        <v>0.16</v>
      </c>
      <c r="L10" s="52">
        <v>0.14000000000000001</v>
      </c>
      <c r="M10" s="163">
        <v>3</v>
      </c>
      <c r="N10" s="170">
        <v>110</v>
      </c>
      <c r="O10" s="53">
        <v>0.54800000000000004</v>
      </c>
      <c r="P10" s="39">
        <f t="shared" ref="P10:P15" si="4">IF(B10="","",O10*2*100)</f>
        <v>109.60000000000001</v>
      </c>
      <c r="Q10" s="82"/>
      <c r="R10" s="82"/>
      <c r="S10" s="82"/>
      <c r="T10" s="82"/>
      <c r="U10" s="82"/>
      <c r="V10" s="81"/>
    </row>
    <row r="11" spans="1:22">
      <c r="A11" s="81"/>
      <c r="B11" s="144">
        <v>44002</v>
      </c>
      <c r="C11" s="145">
        <v>1.35</v>
      </c>
      <c r="D11" s="30" t="str">
        <f t="shared" si="1"/>
        <v>oz</v>
      </c>
      <c r="E11" s="31">
        <f t="shared" si="2"/>
        <v>39.924264906000005</v>
      </c>
      <c r="F11" s="32" t="str">
        <f t="shared" si="3"/>
        <v>mL</v>
      </c>
      <c r="G11" s="325" t="s">
        <v>27</v>
      </c>
      <c r="H11" s="326"/>
      <c r="I11" s="51">
        <v>0.77</v>
      </c>
      <c r="J11" s="51">
        <v>0.13</v>
      </c>
      <c r="K11" s="51">
        <v>0</v>
      </c>
      <c r="L11" s="52">
        <v>0.1</v>
      </c>
      <c r="M11" s="163">
        <v>4</v>
      </c>
      <c r="N11" s="170">
        <v>125</v>
      </c>
      <c r="O11" s="53">
        <v>0.63049999999999995</v>
      </c>
      <c r="P11" s="39">
        <f t="shared" si="4"/>
        <v>126.1</v>
      </c>
      <c r="Q11" s="82"/>
      <c r="R11" s="82"/>
      <c r="S11" s="82"/>
      <c r="T11" s="82"/>
      <c r="U11" s="82"/>
      <c r="V11" s="81"/>
    </row>
    <row r="12" spans="1:22">
      <c r="A12" s="81"/>
      <c r="B12" s="144">
        <v>44008</v>
      </c>
      <c r="C12" s="145">
        <v>1.35</v>
      </c>
      <c r="D12" s="30" t="str">
        <f t="shared" si="1"/>
        <v>oz</v>
      </c>
      <c r="E12" s="31">
        <f t="shared" si="2"/>
        <v>39.924264906000005</v>
      </c>
      <c r="F12" s="32" t="str">
        <f t="shared" si="3"/>
        <v>mL</v>
      </c>
      <c r="G12" s="325" t="s">
        <v>57</v>
      </c>
      <c r="H12" s="333"/>
      <c r="I12" s="51">
        <v>0.78</v>
      </c>
      <c r="J12" s="51">
        <v>0.12</v>
      </c>
      <c r="K12" s="51">
        <v>0</v>
      </c>
      <c r="L12" s="52">
        <v>0.1</v>
      </c>
      <c r="M12" s="163">
        <v>3</v>
      </c>
      <c r="N12" s="170">
        <v>125</v>
      </c>
      <c r="O12" s="53">
        <v>0.58499999999999996</v>
      </c>
      <c r="P12" s="39">
        <f t="shared" si="4"/>
        <v>117</v>
      </c>
      <c r="Q12" s="82"/>
      <c r="R12" s="82"/>
      <c r="S12" s="82"/>
      <c r="T12" s="82"/>
      <c r="U12" s="82"/>
      <c r="V12" s="81"/>
    </row>
    <row r="13" spans="1:22">
      <c r="A13" s="81"/>
      <c r="B13" s="144">
        <v>44016</v>
      </c>
      <c r="C13" s="145">
        <v>1.35</v>
      </c>
      <c r="D13" s="30" t="str">
        <f t="shared" si="1"/>
        <v>oz</v>
      </c>
      <c r="E13" s="31">
        <f t="shared" si="2"/>
        <v>39.924264906000005</v>
      </c>
      <c r="F13" s="32" t="str">
        <f t="shared" si="3"/>
        <v>mL</v>
      </c>
      <c r="G13" s="325" t="s">
        <v>28</v>
      </c>
      <c r="H13" s="326"/>
      <c r="I13" s="51">
        <v>0.72</v>
      </c>
      <c r="J13" s="51">
        <v>0.18</v>
      </c>
      <c r="K13" s="51">
        <v>0</v>
      </c>
      <c r="L13" s="52">
        <v>0.1</v>
      </c>
      <c r="M13" s="163">
        <v>4</v>
      </c>
      <c r="N13" s="170">
        <v>125</v>
      </c>
      <c r="O13" s="53">
        <v>0.57499999999999996</v>
      </c>
      <c r="P13" s="39">
        <f t="shared" si="4"/>
        <v>114.99999999999999</v>
      </c>
      <c r="Q13" s="82"/>
      <c r="R13" s="82"/>
      <c r="S13" s="82"/>
      <c r="T13" s="82"/>
      <c r="U13" s="82"/>
      <c r="V13" s="81"/>
    </row>
    <row r="14" spans="1:22">
      <c r="A14" s="81"/>
      <c r="B14" s="144">
        <v>44058</v>
      </c>
      <c r="C14" s="145">
        <v>1.35</v>
      </c>
      <c r="D14" s="30" t="str">
        <f t="shared" si="1"/>
        <v>oz</v>
      </c>
      <c r="E14" s="31">
        <f t="shared" si="2"/>
        <v>39.924264906000005</v>
      </c>
      <c r="F14" s="32" t="str">
        <f t="shared" si="3"/>
        <v>mL</v>
      </c>
      <c r="G14" s="325" t="s">
        <v>60</v>
      </c>
      <c r="H14" s="326"/>
      <c r="I14" s="51">
        <v>0.75</v>
      </c>
      <c r="J14" s="51">
        <v>0.15</v>
      </c>
      <c r="K14" s="51">
        <v>0</v>
      </c>
      <c r="L14" s="52">
        <v>0.1</v>
      </c>
      <c r="M14" s="163">
        <v>3.5</v>
      </c>
      <c r="N14" s="170">
        <v>125</v>
      </c>
      <c r="O14" s="53">
        <v>0.625</v>
      </c>
      <c r="P14" s="39">
        <f t="shared" si="4"/>
        <v>125</v>
      </c>
      <c r="Q14" s="82"/>
      <c r="R14" s="82"/>
      <c r="S14" s="82"/>
      <c r="T14" s="82"/>
      <c r="U14" s="82"/>
      <c r="V14" s="81"/>
    </row>
    <row r="15" spans="1:22">
      <c r="A15" s="81"/>
      <c r="B15" s="144">
        <v>44064</v>
      </c>
      <c r="C15" s="145">
        <v>1.35</v>
      </c>
      <c r="D15" s="30" t="str">
        <f t="shared" si="1"/>
        <v>oz</v>
      </c>
      <c r="E15" s="31">
        <f t="shared" si="2"/>
        <v>39.924264906000005</v>
      </c>
      <c r="F15" s="32" t="str">
        <f t="shared" si="3"/>
        <v>mL</v>
      </c>
      <c r="G15" s="325" t="s">
        <v>70</v>
      </c>
      <c r="H15" s="326"/>
      <c r="I15" s="51">
        <v>0.7</v>
      </c>
      <c r="J15" s="51">
        <v>0</v>
      </c>
      <c r="K15" s="51">
        <v>0.16</v>
      </c>
      <c r="L15" s="52">
        <v>0.14000000000000001</v>
      </c>
      <c r="M15" s="163">
        <v>3</v>
      </c>
      <c r="N15" s="170">
        <v>110</v>
      </c>
      <c r="O15" s="53">
        <v>0.53500000000000003</v>
      </c>
      <c r="P15" s="39">
        <f t="shared" si="4"/>
        <v>107</v>
      </c>
      <c r="Q15" s="82"/>
      <c r="R15" s="82"/>
      <c r="S15" s="82"/>
      <c r="T15" s="82"/>
      <c r="U15" s="82"/>
      <c r="V15" s="81"/>
    </row>
    <row r="16" spans="1:22">
      <c r="A16" s="81"/>
      <c r="B16" s="144">
        <v>44064</v>
      </c>
      <c r="C16" s="145">
        <v>1.35</v>
      </c>
      <c r="D16" s="30" t="str">
        <f t="shared" si="1"/>
        <v>oz</v>
      </c>
      <c r="E16" s="31">
        <f t="shared" si="2"/>
        <v>39.924264906000005</v>
      </c>
      <c r="F16" s="32" t="str">
        <f t="shared" si="3"/>
        <v>mL</v>
      </c>
      <c r="G16" s="325" t="s">
        <v>71</v>
      </c>
      <c r="H16" s="326"/>
      <c r="I16" s="51">
        <v>0.7</v>
      </c>
      <c r="J16" s="51">
        <v>0</v>
      </c>
      <c r="K16" s="51">
        <v>0.16</v>
      </c>
      <c r="L16" s="52">
        <v>0.14000000000000001</v>
      </c>
      <c r="M16" s="163">
        <v>3</v>
      </c>
      <c r="N16" s="170">
        <v>110</v>
      </c>
      <c r="O16" s="53">
        <v>0.53500000000000003</v>
      </c>
      <c r="P16" s="39">
        <f t="shared" si="0"/>
        <v>107</v>
      </c>
      <c r="Q16" s="82"/>
      <c r="R16" s="82"/>
      <c r="S16" s="82"/>
      <c r="T16" s="82"/>
      <c r="U16" s="82"/>
      <c r="V16" s="81"/>
    </row>
    <row r="17" spans="1:22">
      <c r="A17" s="81"/>
      <c r="B17" s="144">
        <v>44077</v>
      </c>
      <c r="C17" s="145">
        <v>1.35</v>
      </c>
      <c r="D17" s="30" t="str">
        <f t="shared" si="1"/>
        <v>oz</v>
      </c>
      <c r="E17" s="31">
        <f t="shared" si="2"/>
        <v>39.924264906000005</v>
      </c>
      <c r="F17" s="32" t="str">
        <f t="shared" si="3"/>
        <v>mL</v>
      </c>
      <c r="G17" s="325" t="s">
        <v>56</v>
      </c>
      <c r="H17" s="326"/>
      <c r="I17" s="51">
        <v>0.6</v>
      </c>
      <c r="J17" s="51">
        <v>0.14000000000000001</v>
      </c>
      <c r="K17" s="51">
        <v>0.14000000000000001</v>
      </c>
      <c r="L17" s="52">
        <v>0.12</v>
      </c>
      <c r="M17" s="163">
        <v>3</v>
      </c>
      <c r="N17" s="170">
        <v>120</v>
      </c>
      <c r="O17" s="53">
        <v>0.59750000000000003</v>
      </c>
      <c r="P17" s="39">
        <f t="shared" si="0"/>
        <v>119.5</v>
      </c>
      <c r="Q17" s="82"/>
      <c r="R17" s="82"/>
      <c r="S17" s="82"/>
      <c r="T17" s="82"/>
      <c r="U17" s="82"/>
      <c r="V17" s="81"/>
    </row>
    <row r="18" spans="1:22">
      <c r="A18" s="81"/>
      <c r="B18" s="144">
        <v>44089</v>
      </c>
      <c r="C18" s="145">
        <v>1.35</v>
      </c>
      <c r="D18" s="30" t="str">
        <f t="shared" si="1"/>
        <v>oz</v>
      </c>
      <c r="E18" s="31">
        <f t="shared" si="2"/>
        <v>39.924264906000005</v>
      </c>
      <c r="F18" s="32" t="str">
        <f t="shared" si="3"/>
        <v>mL</v>
      </c>
      <c r="G18" s="325" t="s">
        <v>29</v>
      </c>
      <c r="H18" s="326"/>
      <c r="I18" s="51">
        <v>0.77</v>
      </c>
      <c r="J18" s="51">
        <v>0.13</v>
      </c>
      <c r="K18" s="51">
        <v>0</v>
      </c>
      <c r="L18" s="52">
        <v>0.1</v>
      </c>
      <c r="M18" s="163">
        <v>4</v>
      </c>
      <c r="N18" s="170">
        <v>125</v>
      </c>
      <c r="O18" s="53">
        <v>0.63200000000000001</v>
      </c>
      <c r="P18" s="39">
        <f t="shared" si="0"/>
        <v>126.4</v>
      </c>
      <c r="Q18" s="82"/>
      <c r="R18" s="82"/>
      <c r="S18" s="82"/>
      <c r="T18" s="82"/>
      <c r="U18" s="82"/>
      <c r="V18" s="81"/>
    </row>
    <row r="19" spans="1:22">
      <c r="A19" s="81"/>
      <c r="B19" s="144">
        <v>44125</v>
      </c>
      <c r="C19" s="145">
        <v>1.35</v>
      </c>
      <c r="D19" s="30" t="str">
        <f t="shared" si="1"/>
        <v>oz</v>
      </c>
      <c r="E19" s="31">
        <f t="shared" si="2"/>
        <v>39.924264906000005</v>
      </c>
      <c r="F19" s="32" t="str">
        <f t="shared" si="3"/>
        <v>mL</v>
      </c>
      <c r="G19" s="325" t="s">
        <v>30</v>
      </c>
      <c r="H19" s="326"/>
      <c r="I19" s="51">
        <v>0.68</v>
      </c>
      <c r="J19" s="51">
        <v>0</v>
      </c>
      <c r="K19" s="51">
        <v>0.2</v>
      </c>
      <c r="L19" s="52">
        <v>0.12</v>
      </c>
      <c r="M19" s="163">
        <v>3</v>
      </c>
      <c r="N19" s="170">
        <v>125</v>
      </c>
      <c r="O19" s="53">
        <v>0.61599999999999999</v>
      </c>
      <c r="P19" s="39">
        <f t="shared" si="0"/>
        <v>123.2</v>
      </c>
      <c r="Q19" s="82"/>
      <c r="R19" s="82"/>
      <c r="S19" s="82"/>
      <c r="T19" s="82"/>
      <c r="U19" s="82"/>
      <c r="V19" s="81"/>
    </row>
    <row r="20" spans="1:22">
      <c r="A20" s="81"/>
      <c r="B20" s="144">
        <v>44134</v>
      </c>
      <c r="C20" s="145">
        <v>1.35</v>
      </c>
      <c r="D20" s="30" t="str">
        <f t="shared" si="1"/>
        <v>oz</v>
      </c>
      <c r="E20" s="31">
        <f t="shared" si="2"/>
        <v>39.924264906000005</v>
      </c>
      <c r="F20" s="32" t="str">
        <f t="shared" si="3"/>
        <v>mL</v>
      </c>
      <c r="G20" s="325" t="s">
        <v>67</v>
      </c>
      <c r="H20" s="326"/>
      <c r="I20" s="51">
        <v>0.75</v>
      </c>
      <c r="J20" s="51">
        <v>0.1</v>
      </c>
      <c r="K20" s="51">
        <v>0</v>
      </c>
      <c r="L20" s="52">
        <v>0.15</v>
      </c>
      <c r="M20" s="163">
        <v>4</v>
      </c>
      <c r="N20" s="170">
        <v>125</v>
      </c>
      <c r="O20" s="53">
        <v>0.64200000000000002</v>
      </c>
      <c r="P20" s="39">
        <f t="shared" si="0"/>
        <v>128.4</v>
      </c>
      <c r="Q20" s="82"/>
      <c r="R20" s="82"/>
      <c r="S20" s="82"/>
      <c r="T20" s="82"/>
      <c r="U20" s="82"/>
      <c r="V20" s="81"/>
    </row>
    <row r="21" spans="1:22">
      <c r="A21" s="81"/>
      <c r="B21" s="144">
        <v>44167</v>
      </c>
      <c r="C21" s="145">
        <v>1.35</v>
      </c>
      <c r="D21" s="30" t="str">
        <f t="shared" si="1"/>
        <v>oz</v>
      </c>
      <c r="E21" s="31">
        <f t="shared" si="2"/>
        <v>39.924264906000005</v>
      </c>
      <c r="F21" s="32" t="str">
        <f t="shared" si="3"/>
        <v>mL</v>
      </c>
      <c r="G21" s="325" t="s">
        <v>61</v>
      </c>
      <c r="H21" s="326"/>
      <c r="I21" s="51">
        <v>0.75</v>
      </c>
      <c r="J21" s="51">
        <v>0.13</v>
      </c>
      <c r="K21" s="51">
        <v>0</v>
      </c>
      <c r="L21" s="52">
        <v>0.12</v>
      </c>
      <c r="M21" s="163">
        <v>4</v>
      </c>
      <c r="N21" s="170">
        <v>125</v>
      </c>
      <c r="O21" s="53">
        <v>0.6</v>
      </c>
      <c r="P21" s="39">
        <f t="shared" si="0"/>
        <v>120</v>
      </c>
      <c r="Q21" s="82"/>
      <c r="R21" s="82"/>
      <c r="S21" s="82"/>
      <c r="T21" s="82"/>
      <c r="U21" s="82"/>
      <c r="V21" s="81"/>
    </row>
    <row r="22" spans="1:22" ht="13.9" customHeight="1">
      <c r="A22" s="81"/>
      <c r="B22" s="144">
        <v>44182</v>
      </c>
      <c r="C22" s="145">
        <v>1.35</v>
      </c>
      <c r="D22" s="30" t="str">
        <f t="shared" si="1"/>
        <v>oz</v>
      </c>
      <c r="E22" s="31">
        <f t="shared" si="2"/>
        <v>39.924264906000005</v>
      </c>
      <c r="F22" s="32" t="str">
        <f t="shared" si="3"/>
        <v>mL</v>
      </c>
      <c r="G22" s="325" t="s">
        <v>31</v>
      </c>
      <c r="H22" s="326"/>
      <c r="I22" s="51">
        <v>0.77</v>
      </c>
      <c r="J22" s="51">
        <v>0.13</v>
      </c>
      <c r="K22" s="51">
        <v>0</v>
      </c>
      <c r="L22" s="52">
        <v>0.1</v>
      </c>
      <c r="M22" s="163">
        <v>4</v>
      </c>
      <c r="N22" s="170">
        <v>125</v>
      </c>
      <c r="O22" s="53">
        <v>0.63249999999999995</v>
      </c>
      <c r="P22" s="39">
        <f t="shared" si="0"/>
        <v>126.49999999999999</v>
      </c>
      <c r="Q22" s="82"/>
      <c r="R22" s="82"/>
      <c r="S22" s="82"/>
      <c r="T22" s="82"/>
      <c r="U22" s="82"/>
      <c r="V22" s="81"/>
    </row>
    <row r="23" spans="1:22" ht="2.1" customHeight="1">
      <c r="A23" s="81"/>
      <c r="B23" s="146"/>
      <c r="C23" s="147"/>
      <c r="D23" s="33"/>
      <c r="E23" s="34"/>
      <c r="F23" s="35"/>
      <c r="G23" s="55"/>
      <c r="H23" s="56"/>
      <c r="I23" s="57" t="s">
        <v>20</v>
      </c>
      <c r="J23" s="58" t="s">
        <v>3</v>
      </c>
      <c r="K23" s="58" t="s">
        <v>2</v>
      </c>
      <c r="L23" s="59" t="s">
        <v>1</v>
      </c>
      <c r="M23" s="164"/>
      <c r="N23" s="171"/>
      <c r="O23" s="60"/>
      <c r="P23" s="40"/>
      <c r="Q23" s="82"/>
      <c r="R23" s="82"/>
      <c r="S23" s="82"/>
      <c r="T23" s="82"/>
      <c r="U23" s="82"/>
      <c r="V23" s="81"/>
    </row>
    <row r="24" spans="1:22" s="89" customFormat="1">
      <c r="A24" s="81"/>
      <c r="B24" s="148"/>
      <c r="C24" s="149">
        <f>SUM(C4:C23)</f>
        <v>25.650000000000009</v>
      </c>
      <c r="D24" s="36" t="s">
        <v>0</v>
      </c>
      <c r="E24" s="37">
        <f>C24*29.57352956</f>
        <v>758.5610332140003</v>
      </c>
      <c r="F24" s="38" t="s">
        <v>8</v>
      </c>
      <c r="G24" s="327" t="s">
        <v>34</v>
      </c>
      <c r="H24" s="326"/>
      <c r="I24" s="61">
        <f>SUM(I4:I23)/COUNT(I4:I23)</f>
        <v>0.72526315789473672</v>
      </c>
      <c r="J24" s="61">
        <f>SUM(J4:J23)/COUNT(J4:J23)</f>
        <v>0.10473684210526314</v>
      </c>
      <c r="K24" s="61">
        <f>SUM(K4:K23)/COUNT(K4:K23)</f>
        <v>5.3684210526315793E-2</v>
      </c>
      <c r="L24" s="62">
        <f>SUM(L4:L23)/COUNT(L4:L23)</f>
        <v>0.11631578947368426</v>
      </c>
      <c r="M24" s="167">
        <f>SUM(M4:M23)/COUNT(M3:M22)</f>
        <v>3.4736842105263159</v>
      </c>
      <c r="N24" s="172">
        <f>SUM(N4:N22)/COUNT(N4:N22)</f>
        <v>122.10526315789474</v>
      </c>
      <c r="O24" s="63">
        <f>SUM(O4:O23)/COUNT(O4:O23)</f>
        <v>0.60452631578947358</v>
      </c>
      <c r="P24" s="41">
        <f>O24*2*100</f>
        <v>120.90526315789472</v>
      </c>
      <c r="Q24" s="82"/>
      <c r="R24" s="82"/>
      <c r="S24" s="82"/>
      <c r="T24" s="82"/>
      <c r="U24" s="82"/>
      <c r="V24" s="88"/>
    </row>
    <row r="25" spans="1:22" ht="3.95" customHeight="1">
      <c r="A25" s="81"/>
      <c r="B25" s="67"/>
      <c r="C25" s="141"/>
      <c r="D25" s="68"/>
      <c r="E25" s="69"/>
      <c r="F25" s="68"/>
      <c r="G25" s="70"/>
      <c r="H25" s="336" t="s">
        <v>49</v>
      </c>
      <c r="I25" s="71"/>
      <c r="J25" s="71"/>
      <c r="K25" s="71"/>
      <c r="L25" s="71"/>
      <c r="M25" s="164"/>
      <c r="N25" s="171"/>
      <c r="O25" s="72"/>
      <c r="P25" s="73"/>
      <c r="Q25" s="82"/>
      <c r="R25" s="82"/>
      <c r="S25" s="82"/>
      <c r="T25" s="82"/>
      <c r="U25" s="82"/>
      <c r="V25" s="81"/>
    </row>
    <row r="26" spans="1:22" ht="12.75" customHeight="1">
      <c r="A26" s="81"/>
      <c r="B26" s="150" t="s">
        <v>12</v>
      </c>
      <c r="C26" s="316" t="s">
        <v>33</v>
      </c>
      <c r="D26" s="317"/>
      <c r="E26" s="318"/>
      <c r="F26" s="317"/>
      <c r="G26" s="152" t="s">
        <v>13</v>
      </c>
      <c r="H26" s="337"/>
      <c r="I26" s="155" t="s">
        <v>20</v>
      </c>
      <c r="J26" s="153" t="s">
        <v>3</v>
      </c>
      <c r="K26" s="153" t="s">
        <v>2</v>
      </c>
      <c r="L26" s="153" t="s">
        <v>1</v>
      </c>
      <c r="M26" s="162" t="s">
        <v>35</v>
      </c>
      <c r="N26" s="169" t="s">
        <v>36</v>
      </c>
      <c r="O26" s="154" t="s">
        <v>5</v>
      </c>
      <c r="P26" s="151" t="s">
        <v>6</v>
      </c>
      <c r="Q26" s="82"/>
      <c r="R26" s="82"/>
      <c r="S26" s="82"/>
      <c r="T26" s="82"/>
      <c r="U26" s="82"/>
      <c r="V26" s="81"/>
    </row>
    <row r="27" spans="1:22">
      <c r="A27" s="81"/>
      <c r="B27" s="187">
        <v>44196</v>
      </c>
      <c r="C27" s="188">
        <v>3</v>
      </c>
      <c r="D27" s="42" t="str">
        <f>IF(C27=0,"","oz")</f>
        <v>oz</v>
      </c>
      <c r="E27" s="188">
        <f>IF(C27=0,"",C27*29.57352956)</f>
        <v>88.720588680000006</v>
      </c>
      <c r="F27" s="44" t="str">
        <f>IF(C27=0,"","ml")</f>
        <v>ml</v>
      </c>
      <c r="G27" s="331" t="s">
        <v>39</v>
      </c>
      <c r="H27" s="330"/>
      <c r="I27" s="189">
        <f>IF($C27=0,"",$I$24)</f>
        <v>0.72526315789473672</v>
      </c>
      <c r="J27" s="189">
        <f>IF($C27=0,"",$J$24)</f>
        <v>0.10473684210526314</v>
      </c>
      <c r="K27" s="189">
        <f>IF($C27=0,"",$K$24)</f>
        <v>5.3684210526315793E-2</v>
      </c>
      <c r="L27" s="190">
        <f>IF($C27=0,"",$L$24)</f>
        <v>0.11631578947368426</v>
      </c>
      <c r="M27" s="177">
        <f>IF(B27="","",M$24)</f>
        <v>3.4736842105263159</v>
      </c>
      <c r="N27" s="184">
        <f>IF(C27="","",N$24)</f>
        <v>122.10526315789474</v>
      </c>
      <c r="O27" s="191">
        <f>IF($C27=0,"",$O$24)</f>
        <v>0.60452631578947358</v>
      </c>
      <c r="P27" s="192">
        <f>IF(C27=0,"",O27*2*100)</f>
        <v>120.90526315789472</v>
      </c>
      <c r="Q27" s="82"/>
      <c r="R27" s="82"/>
      <c r="S27" s="82"/>
      <c r="T27" s="82"/>
      <c r="U27" s="82"/>
      <c r="V27" s="81"/>
    </row>
    <row r="28" spans="1:22">
      <c r="A28" s="81"/>
      <c r="B28" s="187">
        <v>44196</v>
      </c>
      <c r="C28" s="188">
        <v>3</v>
      </c>
      <c r="D28" s="42" t="str">
        <f t="shared" ref="D28:D30" si="5">IF(C28=0,"","oz")</f>
        <v>oz</v>
      </c>
      <c r="E28" s="188">
        <f t="shared" ref="E28:E29" si="6">IF(C28=0,"",C28*29.57352956)</f>
        <v>88.720588680000006</v>
      </c>
      <c r="F28" s="44" t="str">
        <f t="shared" ref="F28:F29" si="7">IF(C28=0,"","ml")</f>
        <v>ml</v>
      </c>
      <c r="G28" s="331" t="s">
        <v>65</v>
      </c>
      <c r="H28" s="330"/>
      <c r="I28" s="189">
        <f>IF($C28=0,"",$I$24)</f>
        <v>0.72526315789473672</v>
      </c>
      <c r="J28" s="189">
        <f>IF($C28=0,"",$J$24)</f>
        <v>0.10473684210526314</v>
      </c>
      <c r="K28" s="189">
        <f>IF($C28=0,"",$K$24)</f>
        <v>5.3684210526315793E-2</v>
      </c>
      <c r="L28" s="190">
        <f>IF($C28=0,"",$L$24)</f>
        <v>0.11631578947368426</v>
      </c>
      <c r="M28" s="177">
        <f t="shared" ref="M28:M30" si="8">IF(B28="","",M$24)</f>
        <v>3.4736842105263159</v>
      </c>
      <c r="N28" s="184">
        <f t="shared" ref="N28:N30" si="9">IF(C28="","",N$24)</f>
        <v>122.10526315789474</v>
      </c>
      <c r="O28" s="191">
        <f>IF($C28=0,"",$O$24)</f>
        <v>0.60452631578947358</v>
      </c>
      <c r="P28" s="192">
        <f>IF(C28=0,"",O28*2*100)</f>
        <v>120.90526315789472</v>
      </c>
      <c r="Q28" s="82"/>
      <c r="R28" s="82"/>
      <c r="S28" s="82"/>
      <c r="T28" s="82"/>
      <c r="U28" s="82"/>
      <c r="V28" s="81"/>
    </row>
    <row r="29" spans="1:22">
      <c r="A29" s="81"/>
      <c r="B29" s="187">
        <v>44222</v>
      </c>
      <c r="C29" s="188">
        <v>3</v>
      </c>
      <c r="D29" s="42" t="str">
        <f t="shared" si="5"/>
        <v>oz</v>
      </c>
      <c r="E29" s="188">
        <f t="shared" si="6"/>
        <v>88.720588680000006</v>
      </c>
      <c r="F29" s="44" t="str">
        <f t="shared" si="7"/>
        <v>ml</v>
      </c>
      <c r="G29" s="331" t="s">
        <v>69</v>
      </c>
      <c r="H29" s="330"/>
      <c r="I29" s="189">
        <f>IF($C29=0,"",$I$24)</f>
        <v>0.72526315789473672</v>
      </c>
      <c r="J29" s="189">
        <f>IF($C29=0,"",$J$24)</f>
        <v>0.10473684210526314</v>
      </c>
      <c r="K29" s="189">
        <f>IF($C29=0,"",$K$24)</f>
        <v>5.3684210526315793E-2</v>
      </c>
      <c r="L29" s="190">
        <f>IF($C29=0,"",$L$24)</f>
        <v>0.11631578947368426</v>
      </c>
      <c r="M29" s="177">
        <f t="shared" si="8"/>
        <v>3.4736842105263159</v>
      </c>
      <c r="N29" s="184">
        <f t="shared" si="9"/>
        <v>122.10526315789474</v>
      </c>
      <c r="O29" s="191">
        <f>IF($C29=0,"",$O$24)</f>
        <v>0.60452631578947358</v>
      </c>
      <c r="P29" s="192">
        <f>IF(C29=0,"",O29*2*100)</f>
        <v>120.90526315789472</v>
      </c>
      <c r="Q29" s="82"/>
      <c r="R29" s="82"/>
      <c r="S29" s="82"/>
      <c r="T29" s="82"/>
      <c r="U29" s="82"/>
      <c r="V29" s="81"/>
    </row>
    <row r="30" spans="1:22">
      <c r="A30" s="81"/>
      <c r="B30" s="187">
        <v>44222</v>
      </c>
      <c r="C30" s="188">
        <v>3</v>
      </c>
      <c r="D30" s="42" t="str">
        <f t="shared" si="5"/>
        <v>oz</v>
      </c>
      <c r="E30" s="188">
        <f t="shared" ref="E30" si="10">IF(C30=0,"",C30*29.57352956)</f>
        <v>88.720588680000006</v>
      </c>
      <c r="F30" s="44" t="str">
        <f t="shared" ref="F30" si="11">IF(C30=0,"","ml")</f>
        <v>ml</v>
      </c>
      <c r="G30" s="331" t="s">
        <v>40</v>
      </c>
      <c r="H30" s="330"/>
      <c r="I30" s="189">
        <f>IF($C30=0,"",$I$24)</f>
        <v>0.72526315789473672</v>
      </c>
      <c r="J30" s="189">
        <f>IF($C30=0,"",$J$24)</f>
        <v>0.10473684210526314</v>
      </c>
      <c r="K30" s="189">
        <f>IF($C30=0,"",$K$24)</f>
        <v>5.3684210526315793E-2</v>
      </c>
      <c r="L30" s="190">
        <f>IF($C30=0,"",$L$24)</f>
        <v>0.11631578947368426</v>
      </c>
      <c r="M30" s="177">
        <f t="shared" si="8"/>
        <v>3.4736842105263159</v>
      </c>
      <c r="N30" s="184">
        <f t="shared" si="9"/>
        <v>122.10526315789474</v>
      </c>
      <c r="O30" s="191">
        <f>IF($C30=0,"",$O$24)</f>
        <v>0.60452631578947358</v>
      </c>
      <c r="P30" s="192">
        <f>IF(C30=0,"",O30*2*100)</f>
        <v>120.90526315789472</v>
      </c>
      <c r="Q30" s="82"/>
      <c r="R30" s="82"/>
      <c r="S30" s="82"/>
      <c r="T30" s="82"/>
      <c r="U30" s="82"/>
      <c r="V30" s="81"/>
    </row>
    <row r="31" spans="1:22" ht="2.1" customHeight="1">
      <c r="A31" s="81"/>
      <c r="B31" s="54"/>
      <c r="C31" s="139"/>
      <c r="D31" s="33"/>
      <c r="E31" s="34"/>
      <c r="F31" s="35"/>
      <c r="G31" s="55"/>
      <c r="H31" s="56"/>
      <c r="I31" s="57" t="s">
        <v>20</v>
      </c>
      <c r="J31" s="58" t="s">
        <v>3</v>
      </c>
      <c r="K31" s="58" t="s">
        <v>2</v>
      </c>
      <c r="L31" s="59" t="s">
        <v>1</v>
      </c>
      <c r="M31" s="164"/>
      <c r="N31" s="176"/>
      <c r="O31" s="60"/>
      <c r="P31" s="40"/>
      <c r="Q31" s="82"/>
      <c r="R31" s="82"/>
      <c r="S31" s="82"/>
      <c r="T31" s="82"/>
      <c r="U31" s="82"/>
      <c r="V31" s="81"/>
    </row>
    <row r="32" spans="1:22" s="91" customFormat="1">
      <c r="A32" s="90"/>
      <c r="B32" s="148"/>
      <c r="C32" s="178">
        <f>C24-SUM(C27:C31)</f>
        <v>13.650000000000009</v>
      </c>
      <c r="D32" s="179" t="str">
        <f>IF(C32="","","oz")</f>
        <v>oz</v>
      </c>
      <c r="E32" s="180">
        <f>IF(C32="","",C32*29.57352956)</f>
        <v>403.67867849400028</v>
      </c>
      <c r="F32" s="181" t="str">
        <f>IF(C32="","","ml")</f>
        <v>ml</v>
      </c>
      <c r="G32" s="329" t="s">
        <v>34</v>
      </c>
      <c r="H32" s="330"/>
      <c r="I32" s="182">
        <f t="shared" ref="I32:O32" si="12">I24</f>
        <v>0.72526315789473672</v>
      </c>
      <c r="J32" s="182">
        <f t="shared" si="12"/>
        <v>0.10473684210526314</v>
      </c>
      <c r="K32" s="182">
        <f t="shared" si="12"/>
        <v>5.3684210526315793E-2</v>
      </c>
      <c r="L32" s="183">
        <f t="shared" si="12"/>
        <v>0.11631578947368426</v>
      </c>
      <c r="M32" s="177">
        <f t="shared" si="12"/>
        <v>3.4736842105263159</v>
      </c>
      <c r="N32" s="184">
        <f t="shared" si="12"/>
        <v>122.10526315789474</v>
      </c>
      <c r="O32" s="185">
        <f t="shared" si="12"/>
        <v>0.60452631578947358</v>
      </c>
      <c r="P32" s="186">
        <f>O32*2*100</f>
        <v>120.90526315789472</v>
      </c>
      <c r="Q32" s="82"/>
      <c r="R32" s="82"/>
      <c r="S32" s="82"/>
      <c r="T32" s="82"/>
      <c r="U32" s="82"/>
      <c r="V32" s="90"/>
    </row>
    <row r="33" spans="1:22" ht="3.95" customHeight="1">
      <c r="A33" s="81"/>
      <c r="B33" s="67"/>
      <c r="C33" s="141"/>
      <c r="D33" s="68"/>
      <c r="E33" s="69"/>
      <c r="F33" s="68"/>
      <c r="G33" s="70"/>
      <c r="H33" s="334" t="s">
        <v>50</v>
      </c>
      <c r="I33" s="71"/>
      <c r="J33" s="71"/>
      <c r="K33" s="71"/>
      <c r="L33" s="71"/>
      <c r="M33" s="164"/>
      <c r="N33" s="171"/>
      <c r="O33" s="72"/>
      <c r="P33" s="73"/>
      <c r="Q33" s="82"/>
      <c r="R33" s="82"/>
      <c r="S33" s="82"/>
      <c r="T33" s="82"/>
      <c r="U33" s="82"/>
      <c r="V33" s="81"/>
    </row>
    <row r="34" spans="1:22">
      <c r="A34" s="81"/>
      <c r="B34" s="150" t="s">
        <v>12</v>
      </c>
      <c r="C34" s="316" t="s">
        <v>32</v>
      </c>
      <c r="D34" s="317"/>
      <c r="E34" s="318"/>
      <c r="F34" s="317"/>
      <c r="G34" s="152" t="s">
        <v>11</v>
      </c>
      <c r="H34" s="335"/>
      <c r="I34" s="155" t="s">
        <v>20</v>
      </c>
      <c r="J34" s="153" t="s">
        <v>3</v>
      </c>
      <c r="K34" s="153" t="s">
        <v>2</v>
      </c>
      <c r="L34" s="153" t="s">
        <v>1</v>
      </c>
      <c r="M34" s="162" t="s">
        <v>35</v>
      </c>
      <c r="N34" s="169" t="s">
        <v>36</v>
      </c>
      <c r="O34" s="154" t="s">
        <v>5</v>
      </c>
      <c r="P34" s="151" t="s">
        <v>6</v>
      </c>
      <c r="Q34" s="82"/>
      <c r="R34" s="82"/>
      <c r="S34" s="82"/>
      <c r="T34" s="82"/>
      <c r="U34" s="82"/>
      <c r="V34" s="81"/>
    </row>
    <row r="35" spans="1:22">
      <c r="A35" s="81"/>
      <c r="B35" s="50">
        <v>44226</v>
      </c>
      <c r="C35" s="145">
        <v>1.35</v>
      </c>
      <c r="D35" s="30" t="str">
        <f t="shared" ref="D35:D43" si="13">IF(B35="","","oz")</f>
        <v>oz</v>
      </c>
      <c r="E35" s="43">
        <f>IF(C35=0,"",C35*29.57352956)</f>
        <v>39.924264906000005</v>
      </c>
      <c r="F35" s="46" t="str">
        <f>IF(C35=0,"","ml")</f>
        <v>ml</v>
      </c>
      <c r="G35" s="325" t="s">
        <v>85</v>
      </c>
      <c r="H35" s="326"/>
      <c r="I35" s="51">
        <v>0.78</v>
      </c>
      <c r="J35" s="51">
        <v>0.1</v>
      </c>
      <c r="K35" s="51">
        <v>0</v>
      </c>
      <c r="L35" s="52">
        <v>0.12</v>
      </c>
      <c r="M35" s="163">
        <v>3</v>
      </c>
      <c r="N35" s="170">
        <v>125</v>
      </c>
      <c r="O35" s="53">
        <v>0.63600000000000001</v>
      </c>
      <c r="P35" s="39">
        <f>IF(C35=0,"",O35*2*100)</f>
        <v>127.2</v>
      </c>
      <c r="Q35" s="82"/>
      <c r="R35" s="82"/>
      <c r="S35" s="82"/>
      <c r="T35" s="82"/>
      <c r="U35" s="82"/>
      <c r="V35" s="81"/>
    </row>
    <row r="36" spans="1:22">
      <c r="A36" s="81"/>
      <c r="B36" s="50">
        <v>44229</v>
      </c>
      <c r="C36" s="145">
        <v>1.35</v>
      </c>
      <c r="D36" s="30" t="str">
        <f t="shared" si="13"/>
        <v>oz</v>
      </c>
      <c r="E36" s="43">
        <f>IF(C36=0,"",C36*29.57352956)</f>
        <v>39.924264906000005</v>
      </c>
      <c r="F36" s="46" t="str">
        <f>IF(C36=0,"","ml")</f>
        <v>ml</v>
      </c>
      <c r="G36" s="325" t="s">
        <v>63</v>
      </c>
      <c r="H36" s="326"/>
      <c r="I36" s="51">
        <v>0.75</v>
      </c>
      <c r="J36" s="51">
        <v>0.1</v>
      </c>
      <c r="K36" s="51">
        <v>0</v>
      </c>
      <c r="L36" s="52">
        <v>0.15</v>
      </c>
      <c r="M36" s="163">
        <v>4</v>
      </c>
      <c r="N36" s="170">
        <v>125</v>
      </c>
      <c r="O36" s="53">
        <v>0.64649999999999996</v>
      </c>
      <c r="P36" s="39">
        <f>IF(C36=0,"",O36*2*100)</f>
        <v>129.29999999999998</v>
      </c>
      <c r="Q36" s="82"/>
      <c r="R36" s="82"/>
      <c r="S36" s="82"/>
      <c r="T36" s="82"/>
      <c r="U36" s="82"/>
      <c r="V36" s="81"/>
    </row>
    <row r="37" spans="1:22">
      <c r="A37" s="81"/>
      <c r="B37" s="50">
        <v>44237</v>
      </c>
      <c r="C37" s="145">
        <v>1.35</v>
      </c>
      <c r="D37" s="30" t="str">
        <f t="shared" si="13"/>
        <v>oz</v>
      </c>
      <c r="E37" s="43">
        <f t="shared" ref="E37:E43" si="14">IF(C37=0,"",C37*29.57352956)</f>
        <v>39.924264906000005</v>
      </c>
      <c r="F37" s="46" t="str">
        <f t="shared" ref="F37:F43" si="15">IF(C37=0,"","ml")</f>
        <v>ml</v>
      </c>
      <c r="G37" s="325" t="s">
        <v>68</v>
      </c>
      <c r="H37" s="326"/>
      <c r="I37" s="51">
        <v>0.75</v>
      </c>
      <c r="J37" s="51">
        <v>0.1</v>
      </c>
      <c r="K37" s="51">
        <v>0</v>
      </c>
      <c r="L37" s="52">
        <v>0.15</v>
      </c>
      <c r="M37" s="163">
        <v>4</v>
      </c>
      <c r="N37" s="170">
        <v>125</v>
      </c>
      <c r="O37" s="53">
        <v>0.65100000000000002</v>
      </c>
      <c r="P37" s="39">
        <f t="shared" ref="P37:P43" si="16">IF(C37=0,"",O37*2*100)</f>
        <v>130.20000000000002</v>
      </c>
      <c r="Q37" s="82"/>
      <c r="R37" s="82"/>
      <c r="S37" s="82"/>
      <c r="T37" s="82"/>
      <c r="U37" s="82"/>
      <c r="V37" s="81"/>
    </row>
    <row r="38" spans="1:22">
      <c r="A38" s="81"/>
      <c r="B38" s="50">
        <v>44250</v>
      </c>
      <c r="C38" s="145">
        <v>1.35</v>
      </c>
      <c r="D38" s="30" t="str">
        <f t="shared" si="13"/>
        <v>oz</v>
      </c>
      <c r="E38" s="43">
        <f t="shared" si="14"/>
        <v>39.924264906000005</v>
      </c>
      <c r="F38" s="46" t="str">
        <f t="shared" si="15"/>
        <v>ml</v>
      </c>
      <c r="G38" s="325" t="s">
        <v>86</v>
      </c>
      <c r="H38" s="326"/>
      <c r="I38" s="51">
        <v>0.78</v>
      </c>
      <c r="J38" s="51">
        <v>0.1</v>
      </c>
      <c r="K38" s="51">
        <v>0</v>
      </c>
      <c r="L38" s="52">
        <v>0.12</v>
      </c>
      <c r="M38" s="163">
        <v>3</v>
      </c>
      <c r="N38" s="170">
        <v>125</v>
      </c>
      <c r="O38" s="53">
        <v>0.61599999999999999</v>
      </c>
      <c r="P38" s="39">
        <f t="shared" si="16"/>
        <v>123.2</v>
      </c>
      <c r="Q38" s="82"/>
      <c r="R38" s="82"/>
      <c r="S38" s="82"/>
      <c r="T38" s="82"/>
      <c r="U38" s="82"/>
      <c r="V38" s="81"/>
    </row>
    <row r="39" spans="1:22">
      <c r="A39" s="81"/>
      <c r="B39" s="50">
        <v>44278</v>
      </c>
      <c r="C39" s="145">
        <v>1.35</v>
      </c>
      <c r="D39" s="30" t="str">
        <f t="shared" si="13"/>
        <v>oz</v>
      </c>
      <c r="E39" s="43">
        <f t="shared" si="14"/>
        <v>39.924264906000005</v>
      </c>
      <c r="F39" s="46" t="str">
        <f t="shared" si="15"/>
        <v>ml</v>
      </c>
      <c r="G39" s="325" t="s">
        <v>64</v>
      </c>
      <c r="H39" s="326"/>
      <c r="I39" s="51">
        <v>0.77</v>
      </c>
      <c r="J39" s="51">
        <v>0.13</v>
      </c>
      <c r="K39" s="51">
        <v>0</v>
      </c>
      <c r="L39" s="52">
        <v>0.1</v>
      </c>
      <c r="M39" s="163">
        <v>4</v>
      </c>
      <c r="N39" s="170">
        <v>125</v>
      </c>
      <c r="O39" s="53">
        <v>0.63649999999999995</v>
      </c>
      <c r="P39" s="39">
        <f t="shared" si="16"/>
        <v>127.3</v>
      </c>
      <c r="Q39" s="82"/>
      <c r="R39" s="82"/>
      <c r="S39" s="82"/>
      <c r="T39" s="82"/>
      <c r="U39" s="82"/>
      <c r="V39" s="81"/>
    </row>
    <row r="40" spans="1:22">
      <c r="A40" s="81"/>
      <c r="B40" s="50">
        <v>44285</v>
      </c>
      <c r="C40" s="43">
        <v>1.35</v>
      </c>
      <c r="D40" s="30" t="str">
        <f t="shared" si="13"/>
        <v>oz</v>
      </c>
      <c r="E40" s="43">
        <f t="shared" si="14"/>
        <v>39.924264906000005</v>
      </c>
      <c r="F40" s="46" t="str">
        <f t="shared" si="15"/>
        <v>ml</v>
      </c>
      <c r="G40" s="294" t="s">
        <v>72</v>
      </c>
      <c r="H40" s="293"/>
      <c r="I40" s="51">
        <v>0.68</v>
      </c>
      <c r="J40" s="51">
        <v>0</v>
      </c>
      <c r="K40" s="51">
        <v>0.2</v>
      </c>
      <c r="L40" s="52">
        <v>0.12</v>
      </c>
      <c r="M40" s="163">
        <v>3</v>
      </c>
      <c r="N40" s="170">
        <v>125</v>
      </c>
      <c r="O40" s="53">
        <v>0.61099999999999999</v>
      </c>
      <c r="P40" s="39">
        <f t="shared" si="16"/>
        <v>122.2</v>
      </c>
      <c r="Q40" s="82"/>
      <c r="R40" s="82"/>
      <c r="S40" s="82"/>
      <c r="T40" s="82"/>
      <c r="U40" s="82"/>
      <c r="V40" s="81"/>
    </row>
    <row r="41" spans="1:22">
      <c r="A41" s="81"/>
      <c r="B41" s="50">
        <v>44313</v>
      </c>
      <c r="C41" s="43">
        <v>1.35</v>
      </c>
      <c r="D41" s="30" t="str">
        <f t="shared" si="13"/>
        <v>oz</v>
      </c>
      <c r="E41" s="43">
        <f t="shared" si="14"/>
        <v>39.924264906000005</v>
      </c>
      <c r="F41" s="46" t="str">
        <f t="shared" si="15"/>
        <v>ml</v>
      </c>
      <c r="G41" s="325" t="s">
        <v>73</v>
      </c>
      <c r="H41" s="326"/>
      <c r="I41" s="51">
        <v>0.68</v>
      </c>
      <c r="J41" s="51">
        <v>0</v>
      </c>
      <c r="K41" s="51">
        <v>0.2</v>
      </c>
      <c r="L41" s="52">
        <v>0.12</v>
      </c>
      <c r="M41" s="163">
        <v>3</v>
      </c>
      <c r="N41" s="170">
        <v>125</v>
      </c>
      <c r="O41" s="53">
        <v>0.57399999999999995</v>
      </c>
      <c r="P41" s="39">
        <f t="shared" si="16"/>
        <v>114.8</v>
      </c>
      <c r="Q41" s="82"/>
      <c r="R41" s="82"/>
      <c r="S41" s="82"/>
      <c r="T41" s="82"/>
      <c r="U41" s="82"/>
      <c r="V41" s="81"/>
    </row>
    <row r="42" spans="1:22">
      <c r="A42" s="81"/>
      <c r="B42" s="50">
        <v>44320</v>
      </c>
      <c r="C42" s="43">
        <v>1.35</v>
      </c>
      <c r="D42" s="30" t="str">
        <f t="shared" si="13"/>
        <v>oz</v>
      </c>
      <c r="E42" s="43">
        <f t="shared" si="14"/>
        <v>39.924264906000005</v>
      </c>
      <c r="F42" s="46" t="str">
        <f t="shared" si="15"/>
        <v>ml</v>
      </c>
      <c r="G42" s="325" t="s">
        <v>74</v>
      </c>
      <c r="H42" s="326"/>
      <c r="I42" s="51">
        <v>0.7</v>
      </c>
      <c r="J42" s="51">
        <v>0</v>
      </c>
      <c r="K42" s="51">
        <v>0.14000000000000001</v>
      </c>
      <c r="L42" s="52">
        <v>0.16</v>
      </c>
      <c r="M42" s="163">
        <v>3</v>
      </c>
      <c r="N42" s="170">
        <v>114</v>
      </c>
      <c r="O42" s="53">
        <v>0.56999999999999995</v>
      </c>
      <c r="P42" s="39">
        <f t="shared" si="16"/>
        <v>113.99999999999999</v>
      </c>
      <c r="Q42" s="82"/>
      <c r="R42" s="82"/>
      <c r="S42" s="82"/>
      <c r="T42" s="82"/>
      <c r="U42" s="82"/>
      <c r="V42" s="81"/>
    </row>
    <row r="43" spans="1:22">
      <c r="A43" s="81"/>
      <c r="B43" s="50">
        <v>44334</v>
      </c>
      <c r="C43" s="43">
        <v>1.35</v>
      </c>
      <c r="D43" s="30" t="str">
        <f t="shared" si="13"/>
        <v>oz</v>
      </c>
      <c r="E43" s="43">
        <f t="shared" si="14"/>
        <v>39.924264906000005</v>
      </c>
      <c r="F43" s="46" t="str">
        <f t="shared" si="15"/>
        <v>ml</v>
      </c>
      <c r="G43" s="325" t="s">
        <v>75</v>
      </c>
      <c r="H43" s="326"/>
      <c r="I43" s="51">
        <v>0.77</v>
      </c>
      <c r="J43" s="51">
        <v>0.13</v>
      </c>
      <c r="K43" s="51">
        <v>0</v>
      </c>
      <c r="L43" s="52">
        <v>0.1</v>
      </c>
      <c r="M43" s="163">
        <v>4</v>
      </c>
      <c r="N43" s="170">
        <v>125</v>
      </c>
      <c r="O43" s="53">
        <v>0.62649999999999995</v>
      </c>
      <c r="P43" s="39">
        <f t="shared" si="16"/>
        <v>125.29999999999998</v>
      </c>
      <c r="Q43" s="82"/>
      <c r="R43" s="82"/>
      <c r="S43" s="82"/>
      <c r="T43" s="82"/>
      <c r="U43" s="82"/>
      <c r="V43" s="81"/>
    </row>
    <row r="44" spans="1:22" ht="2.1" customHeight="1">
      <c r="A44" s="81"/>
      <c r="B44" s="54"/>
      <c r="C44" s="139"/>
      <c r="D44" s="33"/>
      <c r="E44" s="34"/>
      <c r="F44" s="35"/>
      <c r="G44" s="55"/>
      <c r="H44" s="56"/>
      <c r="I44" s="58" t="s">
        <v>20</v>
      </c>
      <c r="J44" s="58" t="s">
        <v>3</v>
      </c>
      <c r="K44" s="58" t="s">
        <v>2</v>
      </c>
      <c r="L44" s="59" t="s">
        <v>1</v>
      </c>
      <c r="M44" s="164"/>
      <c r="N44" s="171"/>
      <c r="O44" s="60"/>
      <c r="P44" s="40"/>
      <c r="Q44" s="82"/>
      <c r="R44" s="82"/>
      <c r="S44" s="82"/>
      <c r="T44" s="82"/>
      <c r="U44" s="82"/>
      <c r="V44" s="81"/>
    </row>
    <row r="45" spans="1:22" s="91" customFormat="1">
      <c r="A45" s="90"/>
      <c r="B45" s="148"/>
      <c r="C45" s="297">
        <f>SUM(C32:C44)</f>
        <v>25.800000000000018</v>
      </c>
      <c r="D45" s="298" t="str">
        <f>IF(C45="","","oz")</f>
        <v>oz</v>
      </c>
      <c r="E45" s="37">
        <f>IF(C45="","",C45*29.57352956)</f>
        <v>762.99706264800056</v>
      </c>
      <c r="F45" s="299" t="str">
        <f>IF(C45="","","ml")</f>
        <v>ml</v>
      </c>
      <c r="G45" s="338" t="s">
        <v>34</v>
      </c>
      <c r="H45" s="326"/>
      <c r="I45" s="61">
        <f t="shared" ref="I45:O45" si="17">SUM(I32:I44)/COUNT(I32:I44)</f>
        <v>0.7385263157894737</v>
      </c>
      <c r="J45" s="61">
        <f t="shared" si="17"/>
        <v>7.6473684210526319E-2</v>
      </c>
      <c r="K45" s="61">
        <f t="shared" si="17"/>
        <v>5.9368421052631584E-2</v>
      </c>
      <c r="L45" s="61">
        <f t="shared" si="17"/>
        <v>0.12563157894736843</v>
      </c>
      <c r="M45" s="167">
        <f t="shared" si="17"/>
        <v>3.4473684210526314</v>
      </c>
      <c r="N45" s="300">
        <f t="shared" si="17"/>
        <v>123.61052631578949</v>
      </c>
      <c r="O45" s="63">
        <f t="shared" si="17"/>
        <v>0.61720263157894739</v>
      </c>
      <c r="P45" s="41">
        <f>O45*2*100</f>
        <v>123.44052631578948</v>
      </c>
      <c r="Q45" s="82"/>
      <c r="R45" s="82"/>
      <c r="S45" s="82"/>
      <c r="T45" s="82"/>
      <c r="U45" s="82"/>
      <c r="V45" s="90"/>
    </row>
    <row r="46" spans="1:22" ht="3.95" customHeight="1">
      <c r="A46" s="81"/>
      <c r="B46" s="67"/>
      <c r="C46" s="141"/>
      <c r="D46" s="68"/>
      <c r="E46" s="69"/>
      <c r="F46" s="68"/>
      <c r="G46" s="70"/>
      <c r="H46" s="156"/>
      <c r="I46" s="71"/>
      <c r="J46" s="71"/>
      <c r="K46" s="71"/>
      <c r="L46" s="71"/>
      <c r="M46" s="164"/>
      <c r="N46" s="171"/>
      <c r="O46" s="72"/>
      <c r="P46" s="73"/>
      <c r="Q46" s="82"/>
      <c r="R46" s="82"/>
      <c r="S46" s="82"/>
      <c r="T46" s="82"/>
      <c r="U46" s="82"/>
      <c r="V46" s="81"/>
    </row>
    <row r="47" spans="1:22">
      <c r="A47" s="81"/>
      <c r="B47" s="292" t="s">
        <v>12</v>
      </c>
      <c r="C47" s="332" t="s">
        <v>76</v>
      </c>
      <c r="D47" s="317"/>
      <c r="E47" s="318"/>
      <c r="F47" s="317"/>
      <c r="G47" s="301" t="s">
        <v>13</v>
      </c>
      <c r="H47" s="302" t="s">
        <v>51</v>
      </c>
      <c r="I47" s="153" t="s">
        <v>20</v>
      </c>
      <c r="J47" s="153" t="s">
        <v>3</v>
      </c>
      <c r="K47" s="153" t="s">
        <v>2</v>
      </c>
      <c r="L47" s="153" t="s">
        <v>1</v>
      </c>
      <c r="M47" s="162" t="s">
        <v>35</v>
      </c>
      <c r="N47" s="169" t="s">
        <v>36</v>
      </c>
      <c r="O47" s="154" t="s">
        <v>5</v>
      </c>
      <c r="P47" s="292" t="s">
        <v>6</v>
      </c>
      <c r="Q47" s="82"/>
      <c r="R47" s="82"/>
      <c r="S47" s="82"/>
      <c r="T47" s="82"/>
      <c r="U47" s="82"/>
      <c r="V47" s="81"/>
    </row>
    <row r="48" spans="1:22">
      <c r="A48" s="81"/>
      <c r="B48" s="187">
        <v>44357</v>
      </c>
      <c r="C48" s="188">
        <v>-3</v>
      </c>
      <c r="D48" s="42" t="str">
        <f t="shared" ref="D48" si="18">IF(C48=0,"","oz")</f>
        <v>oz</v>
      </c>
      <c r="E48" s="188">
        <f t="shared" ref="E48" si="19">IF(C48=0,"",C48*29.57352956)</f>
        <v>-88.720588680000006</v>
      </c>
      <c r="F48" s="44" t="str">
        <f t="shared" ref="F48" si="20">IF(C48=0,"","ml")</f>
        <v>ml</v>
      </c>
      <c r="G48" s="331" t="s">
        <v>77</v>
      </c>
      <c r="H48" s="330"/>
      <c r="I48" s="189">
        <f t="shared" ref="I48:L49" si="21">IF($C48=0,"",I$45)</f>
        <v>0.7385263157894737</v>
      </c>
      <c r="J48" s="189">
        <f t="shared" si="21"/>
        <v>7.6473684210526319E-2</v>
      </c>
      <c r="K48" s="189">
        <f t="shared" si="21"/>
        <v>5.9368421052631584E-2</v>
      </c>
      <c r="L48" s="190">
        <f t="shared" si="21"/>
        <v>0.12563157894736843</v>
      </c>
      <c r="M48" s="177">
        <f>IF(C48="","",M$45)</f>
        <v>3.4473684210526314</v>
      </c>
      <c r="N48" s="184">
        <f>IF(C48="","",N$45)</f>
        <v>123.61052631578949</v>
      </c>
      <c r="O48" s="191">
        <f>IF($C48=0,"",O$45)</f>
        <v>0.61720263157894739</v>
      </c>
      <c r="P48" s="192">
        <f>IF(C48=0,"",O48*2*100)</f>
        <v>123.44052631578948</v>
      </c>
      <c r="Q48" s="82"/>
      <c r="R48" s="82"/>
      <c r="S48" s="82"/>
      <c r="T48" s="82"/>
      <c r="U48" s="82"/>
      <c r="V48" s="81"/>
    </row>
    <row r="49" spans="1:22">
      <c r="A49" s="81"/>
      <c r="B49" s="187">
        <v>44358</v>
      </c>
      <c r="C49" s="188">
        <v>-4</v>
      </c>
      <c r="D49" s="42" t="str">
        <f>IF(C49=0,"","oz")</f>
        <v>oz</v>
      </c>
      <c r="E49" s="188">
        <f>IF(C49=0,"",C49*29.57352956)</f>
        <v>-118.29411824</v>
      </c>
      <c r="F49" s="44" t="str">
        <f>IF(C49=0,"","ml")</f>
        <v>ml</v>
      </c>
      <c r="G49" s="331" t="s">
        <v>78</v>
      </c>
      <c r="H49" s="330"/>
      <c r="I49" s="189">
        <f t="shared" si="21"/>
        <v>0.7385263157894737</v>
      </c>
      <c r="J49" s="189">
        <f t="shared" si="21"/>
        <v>7.6473684210526319E-2</v>
      </c>
      <c r="K49" s="189">
        <f t="shared" si="21"/>
        <v>5.9368421052631584E-2</v>
      </c>
      <c r="L49" s="190">
        <f t="shared" si="21"/>
        <v>0.12563157894736843</v>
      </c>
      <c r="M49" s="177">
        <f>IF(B49="","",M$45)</f>
        <v>3.4473684210526314</v>
      </c>
      <c r="N49" s="184">
        <f>IF(C49="","",N$45)</f>
        <v>123.61052631578949</v>
      </c>
      <c r="O49" s="191">
        <f>IF($C49=0,"",O$45)</f>
        <v>0.61720263157894739</v>
      </c>
      <c r="P49" s="192">
        <f>IF(C49=0,"",O49*2*100)</f>
        <v>123.44052631578948</v>
      </c>
      <c r="Q49" s="82"/>
      <c r="R49" s="82"/>
      <c r="S49" s="82"/>
      <c r="T49" s="82"/>
      <c r="U49" s="82"/>
      <c r="V49" s="81"/>
    </row>
    <row r="50" spans="1:22">
      <c r="A50" s="81"/>
      <c r="B50" s="187">
        <v>44360</v>
      </c>
      <c r="C50" s="188">
        <v>-4</v>
      </c>
      <c r="D50" s="42" t="str">
        <f t="shared" ref="D50:D51" si="22">IF(C50=0,"","oz")</f>
        <v>oz</v>
      </c>
      <c r="E50" s="188">
        <f t="shared" ref="E50:E51" si="23">IF(C50=0,"",C50*29.57352956)</f>
        <v>-118.29411824</v>
      </c>
      <c r="F50" s="44" t="str">
        <f t="shared" ref="F50:F51" si="24">IF(C50=0,"","ml")</f>
        <v>ml</v>
      </c>
      <c r="G50" s="331" t="s">
        <v>79</v>
      </c>
      <c r="H50" s="330"/>
      <c r="I50" s="189">
        <f>IF($C50=0,"",$I$24)</f>
        <v>0.72526315789473672</v>
      </c>
      <c r="J50" s="189">
        <f>IF($C50=0,"",$J$24)</f>
        <v>0.10473684210526314</v>
      </c>
      <c r="K50" s="189">
        <f>IF($C50=0,"",$K$24)</f>
        <v>5.3684210526315793E-2</v>
      </c>
      <c r="L50" s="190">
        <f>IF($C50=0,"",$L$24)</f>
        <v>0.11631578947368426</v>
      </c>
      <c r="M50" s="177">
        <f t="shared" ref="M50:M51" si="25">IF(B50="","",M$45)</f>
        <v>3.4473684210526314</v>
      </c>
      <c r="N50" s="184">
        <f t="shared" ref="N50:N51" si="26">IF(C50="","",N$45)</f>
        <v>123.61052631578949</v>
      </c>
      <c r="O50" s="191">
        <f>IF($C50=0,"",$O$24)</f>
        <v>0.60452631578947358</v>
      </c>
      <c r="P50" s="192">
        <f>IF(C50=0,"",O50*2*100)</f>
        <v>120.90526315789472</v>
      </c>
      <c r="Q50" s="82"/>
      <c r="R50" s="82"/>
      <c r="S50" s="82"/>
      <c r="T50" s="82"/>
      <c r="U50" s="82"/>
      <c r="V50" s="81"/>
    </row>
    <row r="51" spans="1:22">
      <c r="A51" s="81"/>
      <c r="B51" s="187">
        <v>44360</v>
      </c>
      <c r="C51" s="188">
        <v>-3</v>
      </c>
      <c r="D51" s="42" t="str">
        <f t="shared" si="22"/>
        <v>oz</v>
      </c>
      <c r="E51" s="188">
        <f t="shared" si="23"/>
        <v>-88.720588680000006</v>
      </c>
      <c r="F51" s="44" t="str">
        <f t="shared" si="24"/>
        <v>ml</v>
      </c>
      <c r="G51" s="331" t="s">
        <v>80</v>
      </c>
      <c r="H51" s="330"/>
      <c r="I51" s="189">
        <f>IF($C51=0,"",$I$24)</f>
        <v>0.72526315789473672</v>
      </c>
      <c r="J51" s="189">
        <f>IF($C51=0,"",$J$24)</f>
        <v>0.10473684210526314</v>
      </c>
      <c r="K51" s="189">
        <f>IF($C51=0,"",$K$24)</f>
        <v>5.3684210526315793E-2</v>
      </c>
      <c r="L51" s="190">
        <f>IF($C51=0,"",$L$24)</f>
        <v>0.11631578947368426</v>
      </c>
      <c r="M51" s="177">
        <f t="shared" si="25"/>
        <v>3.4473684210526314</v>
      </c>
      <c r="N51" s="184">
        <f t="shared" si="26"/>
        <v>123.61052631578949</v>
      </c>
      <c r="O51" s="191">
        <f>IF($C51=0,"",$O$24)</f>
        <v>0.60452631578947358</v>
      </c>
      <c r="P51" s="192">
        <f>IF(C51=0,"",O51*2*100)</f>
        <v>120.90526315789472</v>
      </c>
      <c r="Q51" s="82"/>
      <c r="R51" s="82"/>
      <c r="S51" s="82"/>
      <c r="T51" s="82"/>
      <c r="U51" s="82"/>
      <c r="V51" s="81"/>
    </row>
    <row r="52" spans="1:22" ht="2.1" customHeight="1">
      <c r="A52" s="81"/>
      <c r="B52" s="199"/>
      <c r="C52" s="200"/>
      <c r="D52" s="201"/>
      <c r="E52" s="202"/>
      <c r="F52" s="203"/>
      <c r="G52" s="204"/>
      <c r="H52" s="205"/>
      <c r="I52" s="206" t="s">
        <v>20</v>
      </c>
      <c r="J52" s="206" t="s">
        <v>3</v>
      </c>
      <c r="K52" s="206" t="s">
        <v>2</v>
      </c>
      <c r="L52" s="207" t="s">
        <v>1</v>
      </c>
      <c r="M52" s="208"/>
      <c r="N52" s="209"/>
      <c r="O52" s="210"/>
      <c r="P52" s="211"/>
      <c r="Q52" s="82"/>
      <c r="R52" s="82"/>
      <c r="S52" s="82"/>
      <c r="T52" s="82"/>
      <c r="U52" s="82"/>
      <c r="V52" s="81"/>
    </row>
    <row r="53" spans="1:22" s="91" customFormat="1">
      <c r="A53" s="90"/>
      <c r="B53" s="212"/>
      <c r="C53" s="213">
        <f>C45+SUM(C48:C52)</f>
        <v>11.800000000000018</v>
      </c>
      <c r="D53" s="179" t="s">
        <v>0</v>
      </c>
      <c r="E53" s="180">
        <f>C53*29.57352956</f>
        <v>348.96764880800055</v>
      </c>
      <c r="F53" s="181" t="s">
        <v>8</v>
      </c>
      <c r="G53" s="329" t="s">
        <v>34</v>
      </c>
      <c r="H53" s="330"/>
      <c r="I53" s="182">
        <f t="shared" ref="I53:O53" si="27">I45</f>
        <v>0.7385263157894737</v>
      </c>
      <c r="J53" s="182">
        <f t="shared" si="27"/>
        <v>7.6473684210526319E-2</v>
      </c>
      <c r="K53" s="182">
        <f t="shared" si="27"/>
        <v>5.9368421052631584E-2</v>
      </c>
      <c r="L53" s="183">
        <f t="shared" si="27"/>
        <v>0.12563157894736843</v>
      </c>
      <c r="M53" s="177">
        <f t="shared" si="27"/>
        <v>3.4473684210526314</v>
      </c>
      <c r="N53" s="184">
        <f t="shared" si="27"/>
        <v>123.61052631578949</v>
      </c>
      <c r="O53" s="185">
        <f t="shared" si="27"/>
        <v>0.61720263157894739</v>
      </c>
      <c r="P53" s="186">
        <f>O53*2*100</f>
        <v>123.44052631578948</v>
      </c>
      <c r="Q53" s="82"/>
      <c r="R53" s="82"/>
      <c r="S53" s="82"/>
      <c r="T53" s="82"/>
      <c r="U53" s="82"/>
      <c r="V53" s="90"/>
    </row>
    <row r="54" spans="1:22" s="92" customFormat="1" ht="3.95" customHeight="1">
      <c r="A54" s="70"/>
      <c r="B54" s="67"/>
      <c r="C54" s="141"/>
      <c r="D54" s="68"/>
      <c r="E54" s="69"/>
      <c r="F54" s="68"/>
      <c r="G54" s="70"/>
      <c r="H54" s="303"/>
      <c r="I54" s="71"/>
      <c r="J54" s="71"/>
      <c r="K54" s="71"/>
      <c r="L54" s="71"/>
      <c r="M54" s="164"/>
      <c r="N54" s="171"/>
      <c r="O54" s="72"/>
      <c r="P54" s="73"/>
      <c r="Q54" s="82"/>
      <c r="R54" s="82"/>
      <c r="S54" s="82"/>
      <c r="T54" s="82"/>
      <c r="U54" s="82"/>
      <c r="V54" s="70"/>
    </row>
    <row r="55" spans="1:22">
      <c r="A55" s="81"/>
      <c r="B55" s="150" t="s">
        <v>12</v>
      </c>
      <c r="C55" s="316" t="s">
        <v>32</v>
      </c>
      <c r="D55" s="317"/>
      <c r="E55" s="318"/>
      <c r="F55" s="317"/>
      <c r="G55" s="152" t="s">
        <v>11</v>
      </c>
      <c r="H55" s="303" t="s">
        <v>52</v>
      </c>
      <c r="I55" s="155" t="s">
        <v>20</v>
      </c>
      <c r="J55" s="153" t="s">
        <v>3</v>
      </c>
      <c r="K55" s="153" t="s">
        <v>2</v>
      </c>
      <c r="L55" s="153" t="s">
        <v>1</v>
      </c>
      <c r="M55" s="162" t="s">
        <v>35</v>
      </c>
      <c r="N55" s="169" t="s">
        <v>36</v>
      </c>
      <c r="O55" s="154" t="s">
        <v>5</v>
      </c>
      <c r="P55" s="151" t="s">
        <v>6</v>
      </c>
      <c r="Q55" s="82"/>
      <c r="R55" s="82"/>
      <c r="S55" s="82"/>
      <c r="T55" s="82"/>
      <c r="U55" s="82"/>
      <c r="V55" s="81"/>
    </row>
    <row r="56" spans="1:22">
      <c r="A56" s="81"/>
      <c r="B56" s="50">
        <v>44425</v>
      </c>
      <c r="C56" s="43">
        <v>1.35</v>
      </c>
      <c r="D56" s="45" t="str">
        <f>IF(C56=0,"","oz")</f>
        <v>oz</v>
      </c>
      <c r="E56" s="43">
        <f>IF(C56=0,"",C56*29.57352956)</f>
        <v>39.924264906000005</v>
      </c>
      <c r="F56" s="46" t="str">
        <f>IF(C56=0,"","ml")</f>
        <v>ml</v>
      </c>
      <c r="G56" s="328" t="s">
        <v>81</v>
      </c>
      <c r="H56" s="326"/>
      <c r="I56" s="51">
        <v>0.68</v>
      </c>
      <c r="J56" s="51">
        <v>0</v>
      </c>
      <c r="K56" s="51">
        <v>0.2</v>
      </c>
      <c r="L56" s="52">
        <v>0.12</v>
      </c>
      <c r="M56" s="163">
        <v>3</v>
      </c>
      <c r="N56" s="170">
        <v>125</v>
      </c>
      <c r="O56" s="53">
        <v>0.60499999999999998</v>
      </c>
      <c r="P56" s="39">
        <f>IF(C56=0,"",O56*2*100)</f>
        <v>121</v>
      </c>
      <c r="Q56" s="82"/>
      <c r="R56" s="82"/>
      <c r="S56" s="82"/>
      <c r="T56" s="82"/>
      <c r="U56" s="82"/>
      <c r="V56" s="81"/>
    </row>
    <row r="57" spans="1:22">
      <c r="A57" s="81"/>
      <c r="B57" s="50">
        <v>44446</v>
      </c>
      <c r="C57" s="43">
        <v>1.35</v>
      </c>
      <c r="D57" s="45" t="str">
        <f>IF(C57=0,"","oz")</f>
        <v>oz</v>
      </c>
      <c r="E57" s="43">
        <f>IF(C57=0,"",C57*29.57352956)</f>
        <v>39.924264906000005</v>
      </c>
      <c r="F57" s="46" t="str">
        <f>IF(C57=0,"","ml")</f>
        <v>ml</v>
      </c>
      <c r="G57" s="325" t="s">
        <v>82</v>
      </c>
      <c r="H57" s="326"/>
      <c r="I57" s="51">
        <v>0.75</v>
      </c>
      <c r="J57" s="51">
        <v>0.1</v>
      </c>
      <c r="K57" s="51">
        <v>0</v>
      </c>
      <c r="L57" s="52">
        <v>0.15</v>
      </c>
      <c r="M57" s="163">
        <v>4</v>
      </c>
      <c r="N57" s="170">
        <v>125</v>
      </c>
      <c r="O57" s="53">
        <v>0.65549999999999997</v>
      </c>
      <c r="P57" s="39">
        <f>IF(C57=0,"",O57*2*100)</f>
        <v>131.1</v>
      </c>
      <c r="Q57" s="82"/>
      <c r="R57" s="82"/>
      <c r="S57" s="82"/>
      <c r="T57" s="82"/>
      <c r="U57" s="82"/>
      <c r="V57" s="81"/>
    </row>
    <row r="58" spans="1:22">
      <c r="A58" s="81"/>
      <c r="B58" s="50">
        <v>44460</v>
      </c>
      <c r="C58" s="43">
        <v>1.35</v>
      </c>
      <c r="D58" s="45" t="str">
        <f t="shared" ref="D58:D62" si="28">IF(C58=0,"","oz")</f>
        <v>oz</v>
      </c>
      <c r="E58" s="43">
        <f t="shared" ref="E58:E62" si="29">IF(C58=0,"",C58*29.57352956)</f>
        <v>39.924264906000005</v>
      </c>
      <c r="F58" s="46" t="str">
        <f t="shared" ref="F58:F62" si="30">IF(C58=0,"","ml")</f>
        <v>ml</v>
      </c>
      <c r="G58" s="325" t="s">
        <v>87</v>
      </c>
      <c r="H58" s="326"/>
      <c r="I58" s="51">
        <v>0.78</v>
      </c>
      <c r="J58" s="51">
        <v>0.1</v>
      </c>
      <c r="K58" s="51">
        <v>0</v>
      </c>
      <c r="L58" s="52">
        <v>0.12</v>
      </c>
      <c r="M58" s="163">
        <v>3</v>
      </c>
      <c r="N58" s="170">
        <v>125</v>
      </c>
      <c r="O58" s="53">
        <v>0.59099999999999997</v>
      </c>
      <c r="P58" s="39">
        <f t="shared" ref="P58:P62" si="31">IF(C58=0,"",O58*2*100)</f>
        <v>118.19999999999999</v>
      </c>
      <c r="Q58" s="82"/>
      <c r="R58" s="82"/>
      <c r="S58" s="82"/>
      <c r="T58" s="82"/>
      <c r="U58" s="82"/>
      <c r="V58" s="81"/>
    </row>
    <row r="59" spans="1:22">
      <c r="A59" s="81"/>
      <c r="B59" s="50">
        <v>44467</v>
      </c>
      <c r="C59" s="43">
        <v>1.35</v>
      </c>
      <c r="D59" s="45" t="str">
        <f t="shared" si="28"/>
        <v>oz</v>
      </c>
      <c r="E59" s="43">
        <f t="shared" si="29"/>
        <v>39.924264906000005</v>
      </c>
      <c r="F59" s="46" t="str">
        <f t="shared" si="30"/>
        <v>ml</v>
      </c>
      <c r="G59" s="325" t="s">
        <v>88</v>
      </c>
      <c r="H59" s="326"/>
      <c r="I59" s="51">
        <v>0.77</v>
      </c>
      <c r="J59" s="51">
        <v>0.13</v>
      </c>
      <c r="K59" s="51">
        <v>0</v>
      </c>
      <c r="L59" s="52">
        <v>0.1</v>
      </c>
      <c r="M59" s="163">
        <v>4</v>
      </c>
      <c r="N59" s="170">
        <v>125</v>
      </c>
      <c r="O59" s="53">
        <v>0.63649999999999995</v>
      </c>
      <c r="P59" s="39">
        <f t="shared" si="31"/>
        <v>127.3</v>
      </c>
      <c r="Q59" s="339" t="s">
        <v>98</v>
      </c>
      <c r="R59" s="340"/>
      <c r="S59" s="340"/>
      <c r="T59" s="340"/>
      <c r="U59" s="340"/>
      <c r="V59" s="340"/>
    </row>
    <row r="60" spans="1:22">
      <c r="A60" s="81"/>
      <c r="B60" s="50">
        <v>44503</v>
      </c>
      <c r="C60" s="43">
        <v>1.35</v>
      </c>
      <c r="D60" s="45" t="str">
        <f t="shared" ref="D60" si="32">IF(C60=0,"","oz")</f>
        <v>oz</v>
      </c>
      <c r="E60" s="43">
        <f t="shared" ref="E60" si="33">IF(C60=0,"",C60*29.57352956)</f>
        <v>39.924264906000005</v>
      </c>
      <c r="F60" s="46" t="str">
        <f t="shared" ref="F60" si="34">IF(C60=0,"","ml")</f>
        <v>ml</v>
      </c>
      <c r="G60" s="325" t="s">
        <v>89</v>
      </c>
      <c r="H60" s="326"/>
      <c r="I60" s="51">
        <v>0.77</v>
      </c>
      <c r="J60" s="51">
        <v>0.13</v>
      </c>
      <c r="K60" s="51">
        <v>0</v>
      </c>
      <c r="L60" s="52">
        <v>0.1</v>
      </c>
      <c r="M60" s="163">
        <v>4</v>
      </c>
      <c r="N60" s="170">
        <v>125</v>
      </c>
      <c r="O60" s="53">
        <v>0.62749999999999995</v>
      </c>
      <c r="P60" s="39">
        <f t="shared" ref="P60" si="35">IF(C60=0,"",O60*2*100)</f>
        <v>125.49999999999999</v>
      </c>
      <c r="Q60" s="341" t="s">
        <v>99</v>
      </c>
      <c r="R60" s="320"/>
      <c r="S60" s="320"/>
      <c r="T60" s="320"/>
      <c r="U60" s="320"/>
      <c r="V60" s="320"/>
    </row>
    <row r="61" spans="1:22">
      <c r="A61" s="81"/>
      <c r="B61" s="50">
        <v>44509</v>
      </c>
      <c r="C61" s="43">
        <v>1.35</v>
      </c>
      <c r="D61" s="45" t="str">
        <f t="shared" si="28"/>
        <v>oz</v>
      </c>
      <c r="E61" s="43">
        <f t="shared" si="29"/>
        <v>39.924264906000005</v>
      </c>
      <c r="F61" s="46" t="str">
        <f t="shared" si="30"/>
        <v>ml</v>
      </c>
      <c r="G61" s="325" t="s">
        <v>90</v>
      </c>
      <c r="H61" s="326"/>
      <c r="I61" s="51">
        <v>0.78</v>
      </c>
      <c r="J61" s="51">
        <v>0.1</v>
      </c>
      <c r="K61" s="51">
        <v>0</v>
      </c>
      <c r="L61" s="52">
        <v>0.12</v>
      </c>
      <c r="M61" s="163">
        <v>3</v>
      </c>
      <c r="N61" s="170">
        <v>125</v>
      </c>
      <c r="O61" s="53">
        <v>0.66400000000000003</v>
      </c>
      <c r="P61" s="39">
        <f t="shared" si="31"/>
        <v>132.80000000000001</v>
      </c>
      <c r="Q61" s="82"/>
      <c r="R61" s="82"/>
      <c r="S61" s="82"/>
      <c r="T61" s="82"/>
      <c r="U61" s="82"/>
      <c r="V61" s="81"/>
    </row>
    <row r="62" spans="1:22">
      <c r="A62" s="81"/>
      <c r="B62" s="50">
        <v>44530</v>
      </c>
      <c r="C62" s="43">
        <v>1.35</v>
      </c>
      <c r="D62" s="45" t="str">
        <f t="shared" si="28"/>
        <v>oz</v>
      </c>
      <c r="E62" s="43">
        <f t="shared" si="29"/>
        <v>39.924264906000005</v>
      </c>
      <c r="F62" s="46" t="str">
        <f t="shared" si="30"/>
        <v>ml</v>
      </c>
      <c r="G62" s="325" t="s">
        <v>91</v>
      </c>
      <c r="H62" s="326"/>
      <c r="I62" s="51">
        <v>0.78</v>
      </c>
      <c r="J62" s="51">
        <v>0.1</v>
      </c>
      <c r="K62" s="51">
        <v>0</v>
      </c>
      <c r="L62" s="52">
        <v>0.12</v>
      </c>
      <c r="M62" s="163">
        <v>3</v>
      </c>
      <c r="N62" s="170">
        <v>125</v>
      </c>
      <c r="O62" s="53">
        <v>0.60099999999999998</v>
      </c>
      <c r="P62" s="39">
        <f t="shared" si="31"/>
        <v>120.19999999999999</v>
      </c>
      <c r="Q62" s="82"/>
      <c r="R62" s="82"/>
      <c r="S62" s="82"/>
      <c r="T62" s="82"/>
      <c r="U62" s="82"/>
      <c r="V62" s="81"/>
    </row>
    <row r="63" spans="1:22">
      <c r="A63" s="81"/>
      <c r="B63" s="50">
        <v>44593</v>
      </c>
      <c r="C63" s="43">
        <v>1.35</v>
      </c>
      <c r="D63" s="45" t="str">
        <f t="shared" ref="D63:D64" si="36">IF(C63=0,"","oz")</f>
        <v>oz</v>
      </c>
      <c r="E63" s="43">
        <f t="shared" ref="E63:E64" si="37">IF(C63=0,"",C63*29.57352956)</f>
        <v>39.924264906000005</v>
      </c>
      <c r="F63" s="46" t="str">
        <f t="shared" ref="F63:F64" si="38">IF(C63=0,"","ml")</f>
        <v>ml</v>
      </c>
      <c r="G63" s="325" t="s">
        <v>96</v>
      </c>
      <c r="H63" s="326"/>
      <c r="I63" s="51">
        <v>0.75</v>
      </c>
      <c r="J63" s="51">
        <v>0.1</v>
      </c>
      <c r="K63" s="51">
        <v>0</v>
      </c>
      <c r="L63" s="52">
        <v>0.15</v>
      </c>
      <c r="M63" s="163">
        <v>4</v>
      </c>
      <c r="N63" s="170">
        <v>125</v>
      </c>
      <c r="O63" s="53">
        <v>0.65449999999999997</v>
      </c>
      <c r="P63" s="39">
        <f t="shared" ref="P63:P64" si="39">IF(C63=0,"",O63*2*100)</f>
        <v>130.9</v>
      </c>
      <c r="Q63" s="82"/>
      <c r="R63" s="82"/>
      <c r="S63" s="82"/>
      <c r="T63" s="82"/>
      <c r="U63" s="82"/>
      <c r="V63" s="81"/>
    </row>
    <row r="64" spans="1:22">
      <c r="A64" s="81"/>
      <c r="B64" s="50">
        <v>44643</v>
      </c>
      <c r="C64" s="43">
        <v>1.35</v>
      </c>
      <c r="D64" s="45" t="str">
        <f t="shared" si="36"/>
        <v>oz</v>
      </c>
      <c r="E64" s="43">
        <f t="shared" si="37"/>
        <v>39.924264906000005</v>
      </c>
      <c r="F64" s="46" t="str">
        <f t="shared" si="38"/>
        <v>ml</v>
      </c>
      <c r="G64" s="325" t="s">
        <v>92</v>
      </c>
      <c r="H64" s="326"/>
      <c r="I64" s="51">
        <v>0.75</v>
      </c>
      <c r="J64" s="51">
        <v>0.13</v>
      </c>
      <c r="K64" s="51">
        <v>0</v>
      </c>
      <c r="L64" s="52">
        <v>0.12</v>
      </c>
      <c r="M64" s="163">
        <v>4</v>
      </c>
      <c r="N64" s="170">
        <v>125</v>
      </c>
      <c r="O64" s="53">
        <v>0.6</v>
      </c>
      <c r="P64" s="39">
        <f t="shared" si="39"/>
        <v>120</v>
      </c>
      <c r="Q64" s="82"/>
      <c r="R64" s="82"/>
      <c r="S64" s="82"/>
      <c r="T64" s="82"/>
      <c r="U64" s="82"/>
      <c r="V64" s="81"/>
    </row>
    <row r="65" spans="1:22">
      <c r="A65" s="81"/>
      <c r="B65" s="50">
        <v>44649</v>
      </c>
      <c r="C65" s="43">
        <v>1.35</v>
      </c>
      <c r="D65" s="45" t="str">
        <f t="shared" ref="D65" si="40">IF(C65=0,"","oz")</f>
        <v>oz</v>
      </c>
      <c r="E65" s="43">
        <f t="shared" ref="E65" si="41">IF(C65=0,"",C65*29.57352956)</f>
        <v>39.924264906000005</v>
      </c>
      <c r="F65" s="46" t="str">
        <f t="shared" ref="F65" si="42">IF(C65=0,"","ml")</f>
        <v>ml</v>
      </c>
      <c r="G65" s="325" t="s">
        <v>93</v>
      </c>
      <c r="H65" s="326"/>
      <c r="I65" s="51">
        <v>0.68</v>
      </c>
      <c r="J65" s="51">
        <v>0</v>
      </c>
      <c r="K65" s="51">
        <v>0.2</v>
      </c>
      <c r="L65" s="52">
        <v>0.12</v>
      </c>
      <c r="M65" s="163">
        <v>3</v>
      </c>
      <c r="N65" s="170">
        <v>125</v>
      </c>
      <c r="O65" s="53">
        <v>0.61299999999999999</v>
      </c>
      <c r="P65" s="39">
        <f t="shared" ref="P65" si="43">IF(C65=0,"",O65*2*100)</f>
        <v>122.6</v>
      </c>
      <c r="Q65" s="82"/>
      <c r="R65" s="82"/>
      <c r="S65" s="82"/>
      <c r="T65" s="82"/>
      <c r="U65" s="82"/>
      <c r="V65" s="81"/>
    </row>
    <row r="66" spans="1:22" ht="2.1" customHeight="1">
      <c r="A66" s="81"/>
      <c r="B66" s="54"/>
      <c r="C66" s="139"/>
      <c r="D66" s="33"/>
      <c r="E66" s="34"/>
      <c r="F66" s="35"/>
      <c r="G66" s="55"/>
      <c r="H66" s="56"/>
      <c r="I66" s="57" t="s">
        <v>20</v>
      </c>
      <c r="J66" s="58" t="s">
        <v>3</v>
      </c>
      <c r="K66" s="58" t="s">
        <v>2</v>
      </c>
      <c r="L66" s="59" t="s">
        <v>1</v>
      </c>
      <c r="M66" s="164"/>
      <c r="N66" s="171"/>
      <c r="O66" s="60"/>
      <c r="P66" s="40"/>
      <c r="Q66" s="82"/>
      <c r="R66" s="82"/>
      <c r="S66" s="82"/>
      <c r="T66" s="82"/>
      <c r="U66" s="82"/>
      <c r="V66" s="81"/>
    </row>
    <row r="67" spans="1:22" s="91" customFormat="1">
      <c r="A67" s="90"/>
      <c r="B67" s="148"/>
      <c r="C67" s="140">
        <f>SUM(C53:C66)</f>
        <v>25.300000000000026</v>
      </c>
      <c r="D67" s="47" t="s">
        <v>0</v>
      </c>
      <c r="E67" s="48">
        <f>C67*29.57352956</f>
        <v>748.21029786800079</v>
      </c>
      <c r="F67" s="49" t="s">
        <v>21</v>
      </c>
      <c r="G67" s="327" t="s">
        <v>34</v>
      </c>
      <c r="H67" s="326"/>
      <c r="I67" s="65">
        <f t="shared" ref="I67:O67" si="44">SUM(I53:I66)/COUNT(I53:I66)</f>
        <v>0.74804784688995229</v>
      </c>
      <c r="J67" s="65">
        <f t="shared" si="44"/>
        <v>8.7861244019138751E-2</v>
      </c>
      <c r="K67" s="65">
        <f t="shared" si="44"/>
        <v>4.1760765550239234E-2</v>
      </c>
      <c r="L67" s="65">
        <f t="shared" si="44"/>
        <v>0.12233014354066984</v>
      </c>
      <c r="M67" s="198">
        <f t="shared" si="44"/>
        <v>3.4952153110047846</v>
      </c>
      <c r="N67" s="173">
        <f t="shared" si="44"/>
        <v>124.87368421052632</v>
      </c>
      <c r="O67" s="66">
        <f t="shared" si="44"/>
        <v>0.62410933014354053</v>
      </c>
      <c r="P67" s="41">
        <f>O67*2*100</f>
        <v>124.8218660287081</v>
      </c>
      <c r="Q67" s="82"/>
      <c r="R67" s="82"/>
      <c r="S67" s="82"/>
      <c r="T67" s="82"/>
      <c r="U67" s="82"/>
      <c r="V67" s="90"/>
    </row>
    <row r="68" spans="1:22" ht="3.95" customHeight="1">
      <c r="A68" s="81"/>
      <c r="B68" s="67"/>
      <c r="C68" s="141"/>
      <c r="D68" s="68"/>
      <c r="E68" s="69"/>
      <c r="F68" s="68"/>
      <c r="G68" s="70"/>
      <c r="H68" s="296"/>
      <c r="I68" s="71"/>
      <c r="J68" s="71"/>
      <c r="K68" s="71"/>
      <c r="L68" s="71"/>
      <c r="M68" s="164"/>
      <c r="N68" s="171"/>
      <c r="O68" s="72"/>
      <c r="P68" s="73"/>
      <c r="Q68" s="82"/>
      <c r="R68" s="82"/>
      <c r="S68" s="82"/>
      <c r="T68" s="82"/>
      <c r="U68" s="82"/>
      <c r="V68" s="81"/>
    </row>
    <row r="69" spans="1:22">
      <c r="A69" s="81"/>
      <c r="B69" s="150" t="s">
        <v>12</v>
      </c>
      <c r="C69" s="316" t="s">
        <v>33</v>
      </c>
      <c r="D69" s="317"/>
      <c r="E69" s="318"/>
      <c r="F69" s="317"/>
      <c r="G69" s="152" t="s">
        <v>13</v>
      </c>
      <c r="H69" s="296" t="s">
        <v>53</v>
      </c>
      <c r="I69" s="155" t="s">
        <v>20</v>
      </c>
      <c r="J69" s="153" t="s">
        <v>3</v>
      </c>
      <c r="K69" s="153" t="s">
        <v>2</v>
      </c>
      <c r="L69" s="153" t="s">
        <v>1</v>
      </c>
      <c r="M69" s="162" t="s">
        <v>35</v>
      </c>
      <c r="N69" s="169" t="s">
        <v>36</v>
      </c>
      <c r="O69" s="154" t="s">
        <v>5</v>
      </c>
      <c r="P69" s="151" t="s">
        <v>6</v>
      </c>
      <c r="Q69" s="82"/>
      <c r="R69" s="82"/>
      <c r="S69" s="82"/>
      <c r="T69" s="82"/>
      <c r="U69" s="82"/>
      <c r="V69" s="81"/>
    </row>
    <row r="70" spans="1:22">
      <c r="A70" s="81"/>
      <c r="B70" s="187">
        <v>44664</v>
      </c>
      <c r="C70" s="188">
        <v>-4</v>
      </c>
      <c r="D70" s="42" t="str">
        <f>IF(C70=0,"","oz")</f>
        <v>oz</v>
      </c>
      <c r="E70" s="188">
        <f>IF(C70=0,"",C70*29.57352956)</f>
        <v>-118.29411824</v>
      </c>
      <c r="F70" s="44" t="str">
        <f>IF(C70=0,"","ml")</f>
        <v>ml</v>
      </c>
      <c r="G70" s="331" t="s">
        <v>80</v>
      </c>
      <c r="H70" s="330"/>
      <c r="I70" s="189">
        <f>IF($C70=0,"",$I$24)</f>
        <v>0.72526315789473672</v>
      </c>
      <c r="J70" s="189">
        <f>IF($C70=0,"",$J$24)</f>
        <v>0.10473684210526314</v>
      </c>
      <c r="K70" s="189">
        <f>IF($C70=0,"",$K$24)</f>
        <v>5.3684210526315793E-2</v>
      </c>
      <c r="L70" s="190">
        <f>IF($C70=0,"",$L$24)</f>
        <v>0.11631578947368426</v>
      </c>
      <c r="M70" s="177">
        <f>IF(B70="","",M$67)</f>
        <v>3.4952153110047846</v>
      </c>
      <c r="N70" s="184">
        <f>IF(C70="","",N$67)</f>
        <v>124.87368421052632</v>
      </c>
      <c r="O70" s="191">
        <f>IF($C70=0,"",$O$24)</f>
        <v>0.60452631578947358</v>
      </c>
      <c r="P70" s="192">
        <f>IF(C70=0,"",O70*2*100)</f>
        <v>120.90526315789472</v>
      </c>
      <c r="Q70" s="82"/>
      <c r="R70" s="82"/>
      <c r="S70" s="82"/>
      <c r="T70" s="82"/>
      <c r="U70" s="82"/>
      <c r="V70" s="81"/>
    </row>
    <row r="71" spans="1:22">
      <c r="A71" s="81"/>
      <c r="B71" s="187">
        <v>44664</v>
      </c>
      <c r="C71" s="188">
        <v>-4</v>
      </c>
      <c r="D71" s="42" t="str">
        <f t="shared" ref="D71" si="45">IF(C71=0,"","oz")</f>
        <v>oz</v>
      </c>
      <c r="E71" s="188">
        <f t="shared" ref="E71" si="46">IF(C71=0,"",C71*29.57352956)</f>
        <v>-118.29411824</v>
      </c>
      <c r="F71" s="44" t="str">
        <f t="shared" ref="F71" si="47">IF(C71=0,"","ml")</f>
        <v>ml</v>
      </c>
      <c r="G71" s="331" t="s">
        <v>80</v>
      </c>
      <c r="H71" s="330"/>
      <c r="I71" s="189">
        <f>IF($C71=0,"",$I$24)</f>
        <v>0.72526315789473672</v>
      </c>
      <c r="J71" s="189">
        <f>IF($C71=0,"",$J$24)</f>
        <v>0.10473684210526314</v>
      </c>
      <c r="K71" s="189">
        <f>IF($C71=0,"",$K$24)</f>
        <v>5.3684210526315793E-2</v>
      </c>
      <c r="L71" s="190">
        <f>IF($C71=0,"",$L$24)</f>
        <v>0.11631578947368426</v>
      </c>
      <c r="M71" s="177">
        <f t="shared" ref="M71" si="48">IF(B71="","",M$67)</f>
        <v>3.4952153110047846</v>
      </c>
      <c r="N71" s="184">
        <f t="shared" ref="N71" si="49">IF(C71="","",N$67)</f>
        <v>124.87368421052632</v>
      </c>
      <c r="O71" s="191">
        <f>IF($C71=0,"",$O$24)</f>
        <v>0.60452631578947358</v>
      </c>
      <c r="P71" s="192">
        <f>IF(C71=0,"",O71*2*100)</f>
        <v>120.90526315789472</v>
      </c>
      <c r="Q71" s="82"/>
      <c r="R71" s="82"/>
      <c r="S71" s="82"/>
      <c r="T71" s="82"/>
      <c r="U71" s="82"/>
      <c r="V71" s="81"/>
    </row>
    <row r="72" spans="1:22" ht="2.1" customHeight="1">
      <c r="A72" s="81"/>
      <c r="B72" s="199"/>
      <c r="C72" s="200"/>
      <c r="D72" s="201"/>
      <c r="E72" s="202"/>
      <c r="F72" s="203"/>
      <c r="G72" s="204"/>
      <c r="H72" s="205"/>
      <c r="I72" s="206" t="s">
        <v>20</v>
      </c>
      <c r="J72" s="206" t="s">
        <v>3</v>
      </c>
      <c r="K72" s="206" t="s">
        <v>2</v>
      </c>
      <c r="L72" s="207" t="s">
        <v>1</v>
      </c>
      <c r="M72" s="208"/>
      <c r="N72" s="209"/>
      <c r="O72" s="210"/>
      <c r="P72" s="211"/>
      <c r="Q72" s="82"/>
      <c r="R72" s="82"/>
      <c r="S72" s="82"/>
      <c r="T72" s="82"/>
      <c r="U72" s="82"/>
      <c r="V72" s="81"/>
    </row>
    <row r="73" spans="1:22" s="91" customFormat="1">
      <c r="A73" s="90"/>
      <c r="B73" s="212"/>
      <c r="C73" s="213">
        <f>C67+SUM(C70:C72)</f>
        <v>17.300000000000026</v>
      </c>
      <c r="D73" s="179" t="s">
        <v>0</v>
      </c>
      <c r="E73" s="180">
        <f>C73*29.57352956</f>
        <v>511.62206138800076</v>
      </c>
      <c r="F73" s="181" t="s">
        <v>21</v>
      </c>
      <c r="G73" s="214" t="str">
        <f>IF(C73="","","Infinity Whiskey in Bottle")</f>
        <v>Infinity Whiskey in Bottle</v>
      </c>
      <c r="H73" s="215"/>
      <c r="I73" s="182">
        <f t="shared" ref="I73:O73" si="50">I67</f>
        <v>0.74804784688995229</v>
      </c>
      <c r="J73" s="182">
        <f t="shared" si="50"/>
        <v>8.7861244019138751E-2</v>
      </c>
      <c r="K73" s="182">
        <f t="shared" si="50"/>
        <v>4.1760765550239234E-2</v>
      </c>
      <c r="L73" s="183">
        <f t="shared" si="50"/>
        <v>0.12233014354066984</v>
      </c>
      <c r="M73" s="177">
        <f t="shared" si="50"/>
        <v>3.4952153110047846</v>
      </c>
      <c r="N73" s="184">
        <f t="shared" si="50"/>
        <v>124.87368421052632</v>
      </c>
      <c r="O73" s="185">
        <f t="shared" si="50"/>
        <v>0.62410933014354053</v>
      </c>
      <c r="P73" s="186">
        <f>O73*2*100</f>
        <v>124.8218660287081</v>
      </c>
      <c r="Q73" s="82"/>
      <c r="R73" s="82"/>
      <c r="S73" s="82"/>
      <c r="T73" s="82"/>
      <c r="U73" s="82"/>
      <c r="V73" s="90"/>
    </row>
    <row r="74" spans="1:22" s="92" customFormat="1" ht="3.95" customHeight="1">
      <c r="A74" s="70"/>
      <c r="B74" s="67"/>
      <c r="C74" s="141"/>
      <c r="D74" s="68"/>
      <c r="E74" s="69"/>
      <c r="F74" s="68"/>
      <c r="G74" s="70"/>
      <c r="H74" s="295"/>
      <c r="I74" s="71"/>
      <c r="J74" s="71"/>
      <c r="K74" s="71"/>
      <c r="L74" s="71"/>
      <c r="M74" s="164"/>
      <c r="N74" s="171"/>
      <c r="O74" s="72"/>
      <c r="P74" s="73"/>
      <c r="Q74" s="82"/>
      <c r="R74" s="82"/>
      <c r="S74" s="82"/>
      <c r="T74" s="82"/>
      <c r="U74" s="82"/>
      <c r="V74" s="70"/>
    </row>
    <row r="75" spans="1:22">
      <c r="A75" s="81"/>
      <c r="B75" s="150" t="s">
        <v>12</v>
      </c>
      <c r="C75" s="316" t="s">
        <v>32</v>
      </c>
      <c r="D75" s="317"/>
      <c r="E75" s="318"/>
      <c r="F75" s="317"/>
      <c r="G75" s="152" t="s">
        <v>11</v>
      </c>
      <c r="H75" s="295" t="s">
        <v>54</v>
      </c>
      <c r="I75" s="155" t="s">
        <v>20</v>
      </c>
      <c r="J75" s="153" t="s">
        <v>3</v>
      </c>
      <c r="K75" s="153" t="s">
        <v>2</v>
      </c>
      <c r="L75" s="153" t="s">
        <v>1</v>
      </c>
      <c r="M75" s="162" t="s">
        <v>35</v>
      </c>
      <c r="N75" s="169" t="s">
        <v>36</v>
      </c>
      <c r="O75" s="154" t="s">
        <v>5</v>
      </c>
      <c r="P75" s="151" t="s">
        <v>6</v>
      </c>
      <c r="Q75" s="82"/>
      <c r="R75" s="82"/>
      <c r="S75" s="82"/>
      <c r="T75" s="82"/>
      <c r="U75" s="82"/>
      <c r="V75" s="81"/>
    </row>
    <row r="76" spans="1:22">
      <c r="A76" s="81"/>
      <c r="B76" s="50">
        <v>44671</v>
      </c>
      <c r="C76" s="43">
        <v>1.35</v>
      </c>
      <c r="D76" s="45" t="str">
        <f>IF(C76=0,"","oz")</f>
        <v>oz</v>
      </c>
      <c r="E76" s="43">
        <f>IF(C76=0,"",C76*29.57352956)</f>
        <v>39.924264906000005</v>
      </c>
      <c r="F76" s="46" t="str">
        <f>IF(C76=0,"","ml")</f>
        <v>ml</v>
      </c>
      <c r="G76" s="325" t="s">
        <v>94</v>
      </c>
      <c r="H76" s="326"/>
      <c r="I76" s="51">
        <v>0.77</v>
      </c>
      <c r="J76" s="51">
        <v>0.13</v>
      </c>
      <c r="K76" s="51">
        <v>0</v>
      </c>
      <c r="L76" s="52">
        <v>0.1</v>
      </c>
      <c r="M76" s="163">
        <v>4</v>
      </c>
      <c r="N76" s="170">
        <v>125</v>
      </c>
      <c r="O76" s="53">
        <v>0.64</v>
      </c>
      <c r="P76" s="39">
        <f>IF(C76=0,"",O76*2*100)</f>
        <v>128</v>
      </c>
      <c r="Q76" s="82"/>
      <c r="R76" s="82"/>
      <c r="S76" s="82"/>
      <c r="T76" s="82"/>
      <c r="U76" s="82"/>
      <c r="V76" s="81"/>
    </row>
    <row r="77" spans="1:22">
      <c r="A77" s="81"/>
      <c r="B77" s="50">
        <v>44677</v>
      </c>
      <c r="C77" s="43">
        <v>1.35</v>
      </c>
      <c r="D77" s="45" t="str">
        <f>IF(C77=0,"","oz")</f>
        <v>oz</v>
      </c>
      <c r="E77" s="43">
        <f>IF(C77=0,"",C77*29.57352956)</f>
        <v>39.924264906000005</v>
      </c>
      <c r="F77" s="46" t="str">
        <f>IF(C77=0,"","ml")</f>
        <v>ml</v>
      </c>
      <c r="G77" s="325" t="s">
        <v>95</v>
      </c>
      <c r="H77" s="326"/>
      <c r="I77" s="51">
        <v>0.75</v>
      </c>
      <c r="J77" s="51">
        <v>0.1</v>
      </c>
      <c r="K77" s="51">
        <v>0</v>
      </c>
      <c r="L77" s="52">
        <v>0.15</v>
      </c>
      <c r="M77" s="163">
        <v>4</v>
      </c>
      <c r="N77" s="170">
        <v>125</v>
      </c>
      <c r="O77" s="53">
        <v>0.64349999999999996</v>
      </c>
      <c r="P77" s="39">
        <f>IF(C77=0,"",O77*2*100)</f>
        <v>128.69999999999999</v>
      </c>
      <c r="Q77" s="82"/>
      <c r="R77" s="82"/>
      <c r="S77" s="82"/>
      <c r="T77" s="82"/>
      <c r="U77" s="82"/>
      <c r="V77" s="81"/>
    </row>
    <row r="78" spans="1:22">
      <c r="A78" s="81"/>
      <c r="B78" s="50">
        <v>44691</v>
      </c>
      <c r="C78" s="43">
        <v>1.35</v>
      </c>
      <c r="D78" s="45" t="str">
        <f t="shared" ref="D78:D81" si="51">IF(C78=0,"","oz")</f>
        <v>oz</v>
      </c>
      <c r="E78" s="43">
        <f t="shared" ref="E78:E81" si="52">IF(C78=0,"",C78*29.57352956)</f>
        <v>39.924264906000005</v>
      </c>
      <c r="F78" s="46" t="str">
        <f t="shared" ref="F78:F81" si="53">IF(C78=0,"","ml")</f>
        <v>ml</v>
      </c>
      <c r="G78" s="325" t="s">
        <v>97</v>
      </c>
      <c r="H78" s="326"/>
      <c r="I78" s="305">
        <v>0.73499999999999999</v>
      </c>
      <c r="J78" s="305">
        <v>0.16500000000000001</v>
      </c>
      <c r="K78" s="51">
        <v>0</v>
      </c>
      <c r="L78" s="52">
        <v>0.1</v>
      </c>
      <c r="M78" s="163">
        <v>4</v>
      </c>
      <c r="N78" s="170">
        <v>125</v>
      </c>
      <c r="O78" s="53">
        <v>0.61299999999999999</v>
      </c>
      <c r="P78" s="39">
        <f t="shared" ref="P78:P81" si="54">IF(C78=0,"",O78*2*100)</f>
        <v>122.6</v>
      </c>
      <c r="Q78" s="82"/>
      <c r="R78" s="82"/>
      <c r="S78" s="82"/>
      <c r="T78" s="82"/>
      <c r="U78" s="82"/>
      <c r="V78" s="81"/>
    </row>
    <row r="79" spans="1:22">
      <c r="A79" s="81"/>
      <c r="B79" s="50"/>
      <c r="C79" s="43"/>
      <c r="D79" s="45" t="str">
        <f t="shared" si="51"/>
        <v/>
      </c>
      <c r="E79" s="43" t="str">
        <f t="shared" si="52"/>
        <v/>
      </c>
      <c r="F79" s="46" t="str">
        <f t="shared" si="53"/>
        <v/>
      </c>
      <c r="G79" s="328"/>
      <c r="H79" s="326"/>
      <c r="L79" s="52"/>
      <c r="M79" s="163"/>
      <c r="N79" s="170"/>
      <c r="O79" s="53"/>
      <c r="P79" s="39" t="str">
        <f t="shared" si="54"/>
        <v/>
      </c>
      <c r="Q79" s="82"/>
      <c r="R79" s="82"/>
      <c r="S79" s="82"/>
      <c r="T79" s="82"/>
      <c r="U79" s="82"/>
      <c r="V79" s="81"/>
    </row>
    <row r="80" spans="1:22">
      <c r="A80" s="81"/>
      <c r="B80" s="50"/>
      <c r="C80" s="43"/>
      <c r="D80" s="45" t="str">
        <f t="shared" si="51"/>
        <v/>
      </c>
      <c r="E80" s="43" t="str">
        <f t="shared" si="52"/>
        <v/>
      </c>
      <c r="F80" s="46" t="str">
        <f t="shared" si="53"/>
        <v/>
      </c>
      <c r="G80" s="328"/>
      <c r="H80" s="326"/>
      <c r="L80" s="52"/>
      <c r="M80" s="163"/>
      <c r="N80" s="170"/>
      <c r="O80" s="53"/>
      <c r="P80" s="39" t="str">
        <f t="shared" si="54"/>
        <v/>
      </c>
      <c r="Q80" s="82"/>
      <c r="R80" s="82"/>
      <c r="S80" s="82"/>
      <c r="T80" s="82"/>
      <c r="U80" s="82"/>
      <c r="V80" s="81"/>
    </row>
    <row r="81" spans="1:22">
      <c r="A81" s="81"/>
      <c r="B81" s="50"/>
      <c r="C81" s="43"/>
      <c r="D81" s="45" t="str">
        <f t="shared" si="51"/>
        <v/>
      </c>
      <c r="E81" s="43" t="str">
        <f t="shared" si="52"/>
        <v/>
      </c>
      <c r="F81" s="46" t="str">
        <f t="shared" si="53"/>
        <v/>
      </c>
      <c r="G81" s="328"/>
      <c r="H81" s="326"/>
      <c r="L81" s="52"/>
      <c r="M81" s="163"/>
      <c r="N81" s="170"/>
      <c r="O81" s="53"/>
      <c r="P81" s="39" t="str">
        <f t="shared" si="54"/>
        <v/>
      </c>
      <c r="Q81" s="82"/>
      <c r="R81" s="82"/>
      <c r="S81" s="82"/>
      <c r="T81" s="82"/>
      <c r="U81" s="82"/>
      <c r="V81" s="81"/>
    </row>
    <row r="82" spans="1:22" ht="2.1" customHeight="1">
      <c r="A82" s="81"/>
      <c r="B82" s="54"/>
      <c r="C82" s="139"/>
      <c r="D82" s="33"/>
      <c r="E82" s="34"/>
      <c r="F82" s="35"/>
      <c r="G82" s="55"/>
      <c r="H82" s="56"/>
      <c r="I82" s="57" t="s">
        <v>20</v>
      </c>
      <c r="J82" s="58" t="s">
        <v>3</v>
      </c>
      <c r="K82" s="58" t="s">
        <v>2</v>
      </c>
      <c r="L82" s="59" t="s">
        <v>1</v>
      </c>
      <c r="M82" s="164"/>
      <c r="N82" s="171"/>
      <c r="O82" s="60"/>
      <c r="P82" s="40"/>
      <c r="Q82" s="82"/>
      <c r="R82" s="82"/>
      <c r="S82" s="82"/>
      <c r="T82" s="82"/>
      <c r="U82" s="82"/>
      <c r="V82" s="81"/>
    </row>
    <row r="83" spans="1:22" s="91" customFormat="1">
      <c r="A83" s="90"/>
      <c r="B83" s="148"/>
      <c r="C83" s="140">
        <f>SUM(C73:C82)</f>
        <v>21.35000000000003</v>
      </c>
      <c r="D83" s="47" t="str">
        <f>IF(C83="","","oz")</f>
        <v>oz</v>
      </c>
      <c r="E83" s="48">
        <f>IF(C83="","",C83*29.57352956)</f>
        <v>631.39485610600093</v>
      </c>
      <c r="F83" s="49" t="str">
        <f>IF(C83="","","ml")</f>
        <v>ml</v>
      </c>
      <c r="G83" s="327" t="s">
        <v>34</v>
      </c>
      <c r="H83" s="326"/>
      <c r="I83" s="65">
        <f t="shared" ref="I83:O83" si="55">SUM(I73:I82)/COUNT(I73:I82)</f>
        <v>0.75076196172248799</v>
      </c>
      <c r="J83" s="65">
        <f t="shared" si="55"/>
        <v>0.12071531100478469</v>
      </c>
      <c r="K83" s="65">
        <f t="shared" si="55"/>
        <v>1.0440191387559809E-2</v>
      </c>
      <c r="L83" s="65">
        <f t="shared" si="55"/>
        <v>0.11808253588516746</v>
      </c>
      <c r="M83" s="198">
        <f t="shared" si="55"/>
        <v>3.8738038277511961</v>
      </c>
      <c r="N83" s="173">
        <f t="shared" si="55"/>
        <v>124.96842105263158</v>
      </c>
      <c r="O83" s="66">
        <f t="shared" si="55"/>
        <v>0.6301523325358851</v>
      </c>
      <c r="P83" s="41">
        <f>O83*2*100</f>
        <v>126.03046650717702</v>
      </c>
      <c r="Q83" s="82"/>
      <c r="R83" s="82"/>
      <c r="S83" s="82"/>
      <c r="T83" s="82"/>
      <c r="U83" s="82"/>
      <c r="V83" s="90"/>
    </row>
    <row r="84" spans="1:22" ht="3.95" customHeight="1">
      <c r="A84" s="81"/>
      <c r="B84" s="67"/>
      <c r="C84" s="141"/>
      <c r="D84" s="68"/>
      <c r="E84" s="69"/>
      <c r="F84" s="68"/>
      <c r="G84" s="70"/>
      <c r="H84" s="295"/>
      <c r="I84" s="71"/>
      <c r="J84" s="71"/>
      <c r="K84" s="71"/>
      <c r="L84" s="71"/>
      <c r="M84" s="164"/>
      <c r="N84" s="171"/>
      <c r="O84" s="72"/>
      <c r="P84" s="73"/>
      <c r="Q84" s="82"/>
      <c r="R84" s="82"/>
      <c r="S84" s="82"/>
      <c r="T84" s="82"/>
      <c r="U84" s="82"/>
      <c r="V84" s="81"/>
    </row>
    <row r="85" spans="1:22">
      <c r="A85" s="81"/>
      <c r="B85" s="150" t="s">
        <v>12</v>
      </c>
      <c r="C85" s="316" t="s">
        <v>33</v>
      </c>
      <c r="D85" s="317"/>
      <c r="E85" s="318"/>
      <c r="F85" s="317"/>
      <c r="G85" s="152" t="s">
        <v>13</v>
      </c>
      <c r="H85" s="295" t="s">
        <v>55</v>
      </c>
      <c r="I85" s="155" t="s">
        <v>20</v>
      </c>
      <c r="J85" s="153" t="s">
        <v>3</v>
      </c>
      <c r="K85" s="153" t="s">
        <v>2</v>
      </c>
      <c r="L85" s="153" t="s">
        <v>1</v>
      </c>
      <c r="M85" s="162" t="s">
        <v>35</v>
      </c>
      <c r="N85" s="169" t="s">
        <v>36</v>
      </c>
      <c r="O85" s="154" t="s">
        <v>5</v>
      </c>
      <c r="P85" s="151" t="s">
        <v>6</v>
      </c>
      <c r="Q85" s="82"/>
      <c r="R85" s="82"/>
      <c r="S85" s="82"/>
      <c r="T85" s="82"/>
      <c r="U85" s="82"/>
      <c r="V85" s="81"/>
    </row>
    <row r="86" spans="1:22">
      <c r="A86" s="81"/>
      <c r="B86" s="187"/>
      <c r="C86" s="188"/>
      <c r="D86" s="42" t="str">
        <f>IF(C86=0,"","oz")</f>
        <v/>
      </c>
      <c r="E86" s="188" t="str">
        <f>IF(C86=0,"",C86*29.57352956)</f>
        <v/>
      </c>
      <c r="F86" s="44" t="str">
        <f>IF(C86=0,"","ml")</f>
        <v/>
      </c>
      <c r="G86" s="331"/>
      <c r="H86" s="330"/>
      <c r="I86" s="189" t="str">
        <f>IF($C86=0,"",$I$24)</f>
        <v/>
      </c>
      <c r="J86" s="189" t="str">
        <f>IF($C86=0,"",$J$24)</f>
        <v/>
      </c>
      <c r="K86" s="189" t="str">
        <f>IF($C86=0,"",$K$24)</f>
        <v/>
      </c>
      <c r="L86" s="190" t="str">
        <f>IF($C86=0,"",$L$24)</f>
        <v/>
      </c>
      <c r="M86" s="177" t="str">
        <f>IF(B86="","",M$83)</f>
        <v/>
      </c>
      <c r="N86" s="184" t="str">
        <f>IF(C86="","",N$83)</f>
        <v/>
      </c>
      <c r="O86" s="191" t="str">
        <f>IF($C86=0,"",$O$24)</f>
        <v/>
      </c>
      <c r="P86" s="192" t="str">
        <f>IF(C86=0,"",O86*2*100)</f>
        <v/>
      </c>
      <c r="Q86" s="82"/>
      <c r="R86" s="82"/>
      <c r="S86" s="82"/>
      <c r="T86" s="82"/>
      <c r="U86" s="82"/>
      <c r="V86" s="81"/>
    </row>
    <row r="87" spans="1:22">
      <c r="A87" s="81"/>
      <c r="B87" s="187"/>
      <c r="C87" s="188"/>
      <c r="D87" s="42" t="str">
        <f t="shared" ref="D87:D89" si="56">IF(C87=0,"","oz")</f>
        <v/>
      </c>
      <c r="E87" s="188" t="str">
        <f t="shared" ref="E87:E89" si="57">IF(C87=0,"",C87*29.57352956)</f>
        <v/>
      </c>
      <c r="F87" s="44" t="str">
        <f t="shared" ref="F87:F89" si="58">IF(C87=0,"","ml")</f>
        <v/>
      </c>
      <c r="G87" s="331"/>
      <c r="H87" s="330"/>
      <c r="I87" s="189" t="str">
        <f>IF($C87=0,"",$I$24)</f>
        <v/>
      </c>
      <c r="J87" s="189" t="str">
        <f>IF($C87=0,"",$J$24)</f>
        <v/>
      </c>
      <c r="K87" s="189" t="str">
        <f>IF($C87=0,"",$K$24)</f>
        <v/>
      </c>
      <c r="L87" s="190" t="str">
        <f>IF($C87=0,"",$L$24)</f>
        <v/>
      </c>
      <c r="M87" s="177" t="str">
        <f t="shared" ref="M87:M89" si="59">IF(B87="","",M$83)</f>
        <v/>
      </c>
      <c r="N87" s="184" t="str">
        <f t="shared" ref="N87:N89" si="60">IF(C87="","",N$83)</f>
        <v/>
      </c>
      <c r="O87" s="191" t="str">
        <f>IF($C87=0,"",$O$24)</f>
        <v/>
      </c>
      <c r="P87" s="192" t="str">
        <f>IF(C87=0,"",O87*2*100)</f>
        <v/>
      </c>
      <c r="Q87" s="82"/>
      <c r="R87" s="82"/>
      <c r="S87" s="82"/>
      <c r="T87" s="82"/>
      <c r="U87" s="82"/>
      <c r="V87" s="81"/>
    </row>
    <row r="88" spans="1:22">
      <c r="A88" s="81"/>
      <c r="B88" s="187"/>
      <c r="C88" s="188"/>
      <c r="D88" s="42" t="str">
        <f t="shared" si="56"/>
        <v/>
      </c>
      <c r="E88" s="188" t="str">
        <f t="shared" si="57"/>
        <v/>
      </c>
      <c r="F88" s="44" t="str">
        <f t="shared" si="58"/>
        <v/>
      </c>
      <c r="G88" s="331"/>
      <c r="H88" s="330"/>
      <c r="I88" s="189" t="str">
        <f>IF($C88=0,"",$I$24)</f>
        <v/>
      </c>
      <c r="J88" s="189" t="str">
        <f>IF($C88=0,"",$J$24)</f>
        <v/>
      </c>
      <c r="K88" s="189" t="str">
        <f>IF($C88=0,"",$K$24)</f>
        <v/>
      </c>
      <c r="L88" s="190" t="str">
        <f>IF($C88=0,"",$L$24)</f>
        <v/>
      </c>
      <c r="M88" s="177" t="str">
        <f t="shared" si="59"/>
        <v/>
      </c>
      <c r="N88" s="184" t="str">
        <f t="shared" si="60"/>
        <v/>
      </c>
      <c r="O88" s="191" t="str">
        <f>IF($C88=0,"",$O$24)</f>
        <v/>
      </c>
      <c r="P88" s="192" t="str">
        <f>IF(C88=0,"",O88*2*100)</f>
        <v/>
      </c>
      <c r="Q88" s="82"/>
      <c r="R88" s="82"/>
      <c r="S88" s="82"/>
      <c r="T88" s="82"/>
      <c r="U88" s="82"/>
      <c r="V88" s="81"/>
    </row>
    <row r="89" spans="1:22">
      <c r="A89" s="81"/>
      <c r="B89" s="187"/>
      <c r="C89" s="188"/>
      <c r="D89" s="42" t="str">
        <f t="shared" si="56"/>
        <v/>
      </c>
      <c r="E89" s="188" t="str">
        <f t="shared" si="57"/>
        <v/>
      </c>
      <c r="F89" s="44" t="str">
        <f t="shared" si="58"/>
        <v/>
      </c>
      <c r="G89" s="331"/>
      <c r="H89" s="330"/>
      <c r="I89" s="189" t="str">
        <f>IF($C89=0,"",$I$24)</f>
        <v/>
      </c>
      <c r="J89" s="189" t="str">
        <f>IF($C89=0,"",$J$24)</f>
        <v/>
      </c>
      <c r="K89" s="189" t="str">
        <f>IF($C89=0,"",$K$24)</f>
        <v/>
      </c>
      <c r="L89" s="190" t="str">
        <f>IF($C89=0,"",$L$24)</f>
        <v/>
      </c>
      <c r="M89" s="177" t="str">
        <f t="shared" si="59"/>
        <v/>
      </c>
      <c r="N89" s="184" t="str">
        <f t="shared" si="60"/>
        <v/>
      </c>
      <c r="O89" s="191" t="str">
        <f>IF($C89=0,"",$O$24)</f>
        <v/>
      </c>
      <c r="P89" s="192" t="str">
        <f>IF(C89=0,"",O89*2*100)</f>
        <v/>
      </c>
      <c r="Q89" s="82"/>
      <c r="R89" s="82"/>
      <c r="S89" s="82"/>
      <c r="T89" s="82"/>
      <c r="U89" s="82"/>
      <c r="V89" s="81"/>
    </row>
    <row r="90" spans="1:22" ht="2.1" customHeight="1">
      <c r="A90" s="81"/>
      <c r="B90" s="216"/>
      <c r="C90" s="217"/>
      <c r="D90" s="218"/>
      <c r="E90" s="219"/>
      <c r="F90" s="220"/>
      <c r="G90" s="221"/>
      <c r="H90" s="222"/>
      <c r="I90" s="223" t="s">
        <v>4</v>
      </c>
      <c r="J90" s="223" t="s">
        <v>3</v>
      </c>
      <c r="K90" s="223" t="s">
        <v>2</v>
      </c>
      <c r="L90" s="224" t="s">
        <v>1</v>
      </c>
      <c r="M90" s="208"/>
      <c r="N90" s="209"/>
      <c r="O90" s="225"/>
      <c r="P90" s="226"/>
      <c r="Q90" s="82"/>
      <c r="R90" s="82"/>
      <c r="S90" s="82"/>
      <c r="T90" s="82"/>
      <c r="U90" s="82"/>
      <c r="V90" s="81"/>
    </row>
    <row r="91" spans="1:22" s="91" customFormat="1">
      <c r="A91" s="90"/>
      <c r="B91" s="212"/>
      <c r="C91" s="213">
        <f>C83+SUM(C86:C90)</f>
        <v>21.35000000000003</v>
      </c>
      <c r="D91" s="179" t="s">
        <v>0</v>
      </c>
      <c r="E91" s="180">
        <f>C91*29.57352956</f>
        <v>631.39485610600093</v>
      </c>
      <c r="F91" s="181" t="s">
        <v>21</v>
      </c>
      <c r="G91" s="329" t="s">
        <v>34</v>
      </c>
      <c r="H91" s="330"/>
      <c r="I91" s="182">
        <f t="shared" ref="I91:O91" si="61">I83</f>
        <v>0.75076196172248799</v>
      </c>
      <c r="J91" s="182">
        <f t="shared" si="61"/>
        <v>0.12071531100478469</v>
      </c>
      <c r="K91" s="182">
        <f t="shared" si="61"/>
        <v>1.0440191387559809E-2</v>
      </c>
      <c r="L91" s="183">
        <f t="shared" si="61"/>
        <v>0.11808253588516746</v>
      </c>
      <c r="M91" s="177">
        <f t="shared" si="61"/>
        <v>3.8738038277511961</v>
      </c>
      <c r="N91" s="184">
        <f t="shared" si="61"/>
        <v>124.96842105263158</v>
      </c>
      <c r="O91" s="185">
        <f t="shared" si="61"/>
        <v>0.6301523325358851</v>
      </c>
      <c r="P91" s="186">
        <f>O91*2*100</f>
        <v>126.03046650717702</v>
      </c>
      <c r="Q91" s="82"/>
      <c r="R91" s="82"/>
      <c r="S91" s="82"/>
      <c r="T91" s="82"/>
      <c r="U91" s="82"/>
      <c r="V91" s="90"/>
    </row>
    <row r="92" spans="1:22" s="92" customFormat="1" ht="3.95" customHeight="1">
      <c r="A92" s="70"/>
      <c r="B92" s="67"/>
      <c r="C92" s="141"/>
      <c r="D92" s="68"/>
      <c r="E92" s="69"/>
      <c r="F92" s="68"/>
      <c r="G92" s="70"/>
      <c r="H92" s="295"/>
      <c r="I92" s="71"/>
      <c r="J92" s="71"/>
      <c r="K92" s="71"/>
      <c r="L92" s="71"/>
      <c r="M92" s="164"/>
      <c r="N92" s="171"/>
      <c r="O92" s="72"/>
      <c r="P92" s="73"/>
      <c r="Q92" s="82"/>
      <c r="R92" s="82"/>
      <c r="S92" s="82"/>
      <c r="T92" s="82"/>
      <c r="U92" s="82"/>
      <c r="V92" s="70"/>
    </row>
    <row r="93" spans="1:22">
      <c r="A93" s="81"/>
      <c r="B93" s="304" t="s">
        <v>12</v>
      </c>
      <c r="C93" s="316" t="s">
        <v>32</v>
      </c>
      <c r="D93" s="317"/>
      <c r="E93" s="318"/>
      <c r="F93" s="317"/>
      <c r="G93" s="152" t="s">
        <v>11</v>
      </c>
      <c r="H93" s="295" t="s">
        <v>54</v>
      </c>
      <c r="I93" s="155" t="s">
        <v>20</v>
      </c>
      <c r="J93" s="153" t="s">
        <v>3</v>
      </c>
      <c r="K93" s="153" t="s">
        <v>2</v>
      </c>
      <c r="L93" s="153" t="s">
        <v>1</v>
      </c>
      <c r="M93" s="162" t="s">
        <v>35</v>
      </c>
      <c r="N93" s="169" t="s">
        <v>36</v>
      </c>
      <c r="O93" s="154" t="s">
        <v>5</v>
      </c>
      <c r="P93" s="304" t="s">
        <v>6</v>
      </c>
      <c r="Q93" s="82"/>
      <c r="R93" s="82"/>
      <c r="S93" s="82"/>
      <c r="T93" s="82"/>
      <c r="U93" s="82"/>
      <c r="V93" s="81"/>
    </row>
    <row r="94" spans="1:22">
      <c r="A94" s="81"/>
      <c r="B94" s="50"/>
      <c r="C94" s="43"/>
      <c r="D94" s="45" t="str">
        <f>IF(C94=0,"","oz")</f>
        <v/>
      </c>
      <c r="E94" s="43" t="str">
        <f>IF(C94=0,"",C94*29.57352956)</f>
        <v/>
      </c>
      <c r="F94" s="46" t="str">
        <f>IF(C94=0,"","ml")</f>
        <v/>
      </c>
      <c r="G94" s="325"/>
      <c r="H94" s="326"/>
      <c r="L94" s="52"/>
      <c r="M94" s="163"/>
      <c r="N94" s="170"/>
      <c r="O94" s="53"/>
      <c r="P94" s="39" t="str">
        <f>IF(C94=0,"",O94*2*100)</f>
        <v/>
      </c>
      <c r="Q94" s="82"/>
      <c r="R94" s="82"/>
      <c r="S94" s="82"/>
      <c r="T94" s="82"/>
      <c r="U94" s="82"/>
      <c r="V94" s="81"/>
    </row>
    <row r="95" spans="1:22">
      <c r="A95" s="81"/>
      <c r="B95" s="50"/>
      <c r="C95" s="43"/>
      <c r="D95" s="45" t="str">
        <f>IF(C95=0,"","oz")</f>
        <v/>
      </c>
      <c r="E95" s="43" t="str">
        <f>IF(C95=0,"",C95*29.57352956)</f>
        <v/>
      </c>
      <c r="F95" s="46" t="str">
        <f>IF(C95=0,"","ml")</f>
        <v/>
      </c>
      <c r="G95" s="325"/>
      <c r="H95" s="326"/>
      <c r="L95" s="52"/>
      <c r="M95" s="163"/>
      <c r="N95" s="170"/>
      <c r="O95" s="53"/>
      <c r="P95" s="39" t="str">
        <f>IF(C95=0,"",O95*2*100)</f>
        <v/>
      </c>
      <c r="Q95" s="82"/>
      <c r="R95" s="82"/>
      <c r="S95" s="82"/>
      <c r="T95" s="82"/>
      <c r="U95" s="82"/>
      <c r="V95" s="81"/>
    </row>
    <row r="96" spans="1:22">
      <c r="A96" s="81"/>
      <c r="B96" s="50"/>
      <c r="C96" s="43"/>
      <c r="D96" s="45" t="str">
        <f t="shared" ref="D96:D99" si="62">IF(C96=0,"","oz")</f>
        <v/>
      </c>
      <c r="E96" s="43" t="str">
        <f t="shared" ref="E96:E99" si="63">IF(C96=0,"",C96*29.57352956)</f>
        <v/>
      </c>
      <c r="F96" s="46" t="str">
        <f t="shared" ref="F96:F99" si="64">IF(C96=0,"","ml")</f>
        <v/>
      </c>
      <c r="G96" s="325"/>
      <c r="H96" s="326"/>
      <c r="I96" s="305"/>
      <c r="J96" s="305"/>
      <c r="L96" s="52"/>
      <c r="M96" s="163"/>
      <c r="N96" s="170"/>
      <c r="O96" s="53"/>
      <c r="P96" s="39" t="str">
        <f t="shared" ref="P96:P99" si="65">IF(C96=0,"",O96*2*100)</f>
        <v/>
      </c>
      <c r="Q96" s="82"/>
      <c r="R96" s="82"/>
      <c r="S96" s="82"/>
      <c r="T96" s="82"/>
      <c r="U96" s="82"/>
      <c r="V96" s="81"/>
    </row>
    <row r="97" spans="1:22">
      <c r="A97" s="81"/>
      <c r="B97" s="50"/>
      <c r="C97" s="43"/>
      <c r="D97" s="45" t="str">
        <f t="shared" si="62"/>
        <v/>
      </c>
      <c r="E97" s="43" t="str">
        <f t="shared" si="63"/>
        <v/>
      </c>
      <c r="F97" s="46" t="str">
        <f t="shared" si="64"/>
        <v/>
      </c>
      <c r="G97" s="328"/>
      <c r="H97" s="326"/>
      <c r="L97" s="52"/>
      <c r="M97" s="163"/>
      <c r="N97" s="170"/>
      <c r="O97" s="53"/>
      <c r="P97" s="39" t="str">
        <f t="shared" si="65"/>
        <v/>
      </c>
      <c r="Q97" s="82"/>
      <c r="R97" s="82"/>
      <c r="S97" s="82"/>
      <c r="T97" s="82"/>
      <c r="U97" s="82"/>
      <c r="V97" s="81"/>
    </row>
    <row r="98" spans="1:22">
      <c r="A98" s="81"/>
      <c r="B98" s="50"/>
      <c r="C98" s="43"/>
      <c r="D98" s="45" t="str">
        <f t="shared" si="62"/>
        <v/>
      </c>
      <c r="E98" s="43" t="str">
        <f t="shared" si="63"/>
        <v/>
      </c>
      <c r="F98" s="46" t="str">
        <f t="shared" si="64"/>
        <v/>
      </c>
      <c r="G98" s="328"/>
      <c r="H98" s="326"/>
      <c r="L98" s="52"/>
      <c r="M98" s="163"/>
      <c r="N98" s="170"/>
      <c r="O98" s="53"/>
      <c r="P98" s="39" t="str">
        <f t="shared" si="65"/>
        <v/>
      </c>
      <c r="Q98" s="82"/>
      <c r="R98" s="82"/>
      <c r="S98" s="82"/>
      <c r="T98" s="82"/>
      <c r="U98" s="82"/>
      <c r="V98" s="81"/>
    </row>
    <row r="99" spans="1:22">
      <c r="A99" s="81"/>
      <c r="B99" s="50"/>
      <c r="C99" s="43"/>
      <c r="D99" s="45" t="str">
        <f t="shared" si="62"/>
        <v/>
      </c>
      <c r="E99" s="43" t="str">
        <f t="shared" si="63"/>
        <v/>
      </c>
      <c r="F99" s="46" t="str">
        <f t="shared" si="64"/>
        <v/>
      </c>
      <c r="G99" s="328"/>
      <c r="H99" s="326"/>
      <c r="L99" s="52"/>
      <c r="M99" s="163"/>
      <c r="N99" s="170"/>
      <c r="O99" s="53"/>
      <c r="P99" s="39" t="str">
        <f t="shared" si="65"/>
        <v/>
      </c>
      <c r="Q99" s="82"/>
      <c r="R99" s="82"/>
      <c r="S99" s="82"/>
      <c r="T99" s="82"/>
      <c r="U99" s="82"/>
      <c r="V99" s="81"/>
    </row>
    <row r="100" spans="1:22" ht="2.1" customHeight="1">
      <c r="A100" s="81"/>
      <c r="B100" s="54"/>
      <c r="C100" s="139"/>
      <c r="D100" s="33"/>
      <c r="E100" s="34"/>
      <c r="F100" s="35"/>
      <c r="G100" s="55"/>
      <c r="H100" s="56"/>
      <c r="I100" s="57" t="s">
        <v>20</v>
      </c>
      <c r="J100" s="58" t="s">
        <v>3</v>
      </c>
      <c r="K100" s="58" t="s">
        <v>2</v>
      </c>
      <c r="L100" s="59" t="s">
        <v>1</v>
      </c>
      <c r="M100" s="164"/>
      <c r="N100" s="171"/>
      <c r="O100" s="60"/>
      <c r="P100" s="40"/>
      <c r="Q100" s="82"/>
      <c r="R100" s="82"/>
      <c r="S100" s="82"/>
      <c r="T100" s="82"/>
      <c r="U100" s="82"/>
      <c r="V100" s="81"/>
    </row>
    <row r="101" spans="1:22" s="91" customFormat="1">
      <c r="A101" s="90"/>
      <c r="B101" s="148"/>
      <c r="C101" s="140">
        <f>SUM(C91:C100)</f>
        <v>21.35000000000003</v>
      </c>
      <c r="D101" s="47" t="str">
        <f>IF(C101="","","oz")</f>
        <v>oz</v>
      </c>
      <c r="E101" s="48">
        <f>IF(C101="","",C101*29.57352956)</f>
        <v>631.39485610600093</v>
      </c>
      <c r="F101" s="49" t="str">
        <f>IF(C101="","","ml")</f>
        <v>ml</v>
      </c>
      <c r="G101" s="327" t="s">
        <v>34</v>
      </c>
      <c r="H101" s="326"/>
      <c r="I101" s="65">
        <f t="shared" ref="I101:O101" si="66">SUM(I91:I100)/COUNT(I91:I100)</f>
        <v>0.75076196172248799</v>
      </c>
      <c r="J101" s="65">
        <f t="shared" si="66"/>
        <v>0.12071531100478469</v>
      </c>
      <c r="K101" s="65">
        <f t="shared" si="66"/>
        <v>1.0440191387559809E-2</v>
      </c>
      <c r="L101" s="65">
        <f t="shared" si="66"/>
        <v>0.11808253588516746</v>
      </c>
      <c r="M101" s="198">
        <f t="shared" si="66"/>
        <v>3.8738038277511961</v>
      </c>
      <c r="N101" s="173">
        <f t="shared" si="66"/>
        <v>124.96842105263158</v>
      </c>
      <c r="O101" s="66">
        <f t="shared" si="66"/>
        <v>0.6301523325358851</v>
      </c>
      <c r="P101" s="41">
        <f>O101*2*100</f>
        <v>126.03046650717702</v>
      </c>
      <c r="Q101" s="82"/>
      <c r="R101" s="82"/>
      <c r="S101" s="82"/>
      <c r="T101" s="82"/>
      <c r="U101" s="82"/>
      <c r="V101" s="90"/>
    </row>
    <row r="102" spans="1:22" ht="3.95" customHeight="1">
      <c r="A102" s="81"/>
      <c r="B102" s="67"/>
      <c r="C102" s="141"/>
      <c r="D102" s="68"/>
      <c r="E102" s="69"/>
      <c r="F102" s="68"/>
      <c r="G102" s="70"/>
      <c r="H102" s="295"/>
      <c r="I102" s="71"/>
      <c r="J102" s="71"/>
      <c r="K102" s="71"/>
      <c r="L102" s="71"/>
      <c r="M102" s="164"/>
      <c r="N102" s="171"/>
      <c r="O102" s="72"/>
      <c r="P102" s="73"/>
      <c r="Q102" s="82"/>
      <c r="R102" s="82"/>
      <c r="S102" s="82"/>
      <c r="T102" s="82"/>
      <c r="U102" s="82"/>
      <c r="V102" s="81"/>
    </row>
    <row r="103" spans="1:22">
      <c r="A103" s="81"/>
      <c r="B103" s="304" t="s">
        <v>12</v>
      </c>
      <c r="C103" s="316" t="s">
        <v>33</v>
      </c>
      <c r="D103" s="317"/>
      <c r="E103" s="318"/>
      <c r="F103" s="317"/>
      <c r="G103" s="152" t="s">
        <v>13</v>
      </c>
      <c r="H103" s="295" t="s">
        <v>55</v>
      </c>
      <c r="I103" s="155" t="s">
        <v>20</v>
      </c>
      <c r="J103" s="153" t="s">
        <v>3</v>
      </c>
      <c r="K103" s="153" t="s">
        <v>2</v>
      </c>
      <c r="L103" s="153" t="s">
        <v>1</v>
      </c>
      <c r="M103" s="162" t="s">
        <v>35</v>
      </c>
      <c r="N103" s="169" t="s">
        <v>36</v>
      </c>
      <c r="O103" s="154" t="s">
        <v>5</v>
      </c>
      <c r="P103" s="304" t="s">
        <v>6</v>
      </c>
      <c r="Q103" s="82"/>
      <c r="R103" s="82"/>
      <c r="S103" s="82"/>
      <c r="T103" s="82"/>
      <c r="U103" s="82"/>
      <c r="V103" s="81"/>
    </row>
    <row r="104" spans="1:22">
      <c r="A104" s="81"/>
      <c r="B104" s="187"/>
      <c r="C104" s="188"/>
      <c r="D104" s="42" t="str">
        <f>IF(C104=0,"","oz")</f>
        <v/>
      </c>
      <c r="E104" s="188" t="str">
        <f>IF(C104=0,"",C104*29.57352956)</f>
        <v/>
      </c>
      <c r="F104" s="44" t="str">
        <f>IF(C104=0,"","ml")</f>
        <v/>
      </c>
      <c r="G104" s="331"/>
      <c r="H104" s="330"/>
      <c r="I104" s="189" t="str">
        <f>IF($C104=0,"",$I$24)</f>
        <v/>
      </c>
      <c r="J104" s="189" t="str">
        <f>IF($C104=0,"",$J$24)</f>
        <v/>
      </c>
      <c r="K104" s="189" t="str">
        <f>IF($C104=0,"",$K$24)</f>
        <v/>
      </c>
      <c r="L104" s="190" t="str">
        <f>IF($C104=0,"",$L$24)</f>
        <v/>
      </c>
      <c r="M104" s="177" t="str">
        <f>IF(B104="","",M$83)</f>
        <v/>
      </c>
      <c r="N104" s="184" t="str">
        <f>IF(C104="","",N$83)</f>
        <v/>
      </c>
      <c r="O104" s="191" t="str">
        <f>IF($C104=0,"",$O$24)</f>
        <v/>
      </c>
      <c r="P104" s="192" t="str">
        <f>IF(C104=0,"",O104*2*100)</f>
        <v/>
      </c>
      <c r="Q104" s="82"/>
      <c r="R104" s="82"/>
      <c r="S104" s="82"/>
      <c r="T104" s="82"/>
      <c r="U104" s="82"/>
      <c r="V104" s="81"/>
    </row>
    <row r="105" spans="1:22">
      <c r="A105" s="81"/>
      <c r="B105" s="187"/>
      <c r="C105" s="188"/>
      <c r="D105" s="42" t="str">
        <f t="shared" ref="D105:D107" si="67">IF(C105=0,"","oz")</f>
        <v/>
      </c>
      <c r="E105" s="188" t="str">
        <f t="shared" ref="E105:E107" si="68">IF(C105=0,"",C105*29.57352956)</f>
        <v/>
      </c>
      <c r="F105" s="44" t="str">
        <f t="shared" ref="F105:F107" si="69">IF(C105=0,"","ml")</f>
        <v/>
      </c>
      <c r="G105" s="331"/>
      <c r="H105" s="330"/>
      <c r="I105" s="189" t="str">
        <f>IF($C105=0,"",$I$24)</f>
        <v/>
      </c>
      <c r="J105" s="189" t="str">
        <f>IF($C105=0,"",$J$24)</f>
        <v/>
      </c>
      <c r="K105" s="189" t="str">
        <f>IF($C105=0,"",$K$24)</f>
        <v/>
      </c>
      <c r="L105" s="190" t="str">
        <f>IF($C105=0,"",$L$24)</f>
        <v/>
      </c>
      <c r="M105" s="177" t="str">
        <f t="shared" ref="M105:M107" si="70">IF(B105="","",M$83)</f>
        <v/>
      </c>
      <c r="N105" s="184" t="str">
        <f t="shared" ref="N105:N107" si="71">IF(C105="","",N$83)</f>
        <v/>
      </c>
      <c r="O105" s="191" t="str">
        <f>IF($C105=0,"",$O$24)</f>
        <v/>
      </c>
      <c r="P105" s="192" t="str">
        <f>IF(C105=0,"",O105*2*100)</f>
        <v/>
      </c>
      <c r="Q105" s="82"/>
      <c r="R105" s="82"/>
      <c r="S105" s="82"/>
      <c r="T105" s="82"/>
      <c r="U105" s="82"/>
      <c r="V105" s="81"/>
    </row>
    <row r="106" spans="1:22">
      <c r="A106" s="81"/>
      <c r="B106" s="187"/>
      <c r="C106" s="188"/>
      <c r="D106" s="42" t="str">
        <f t="shared" si="67"/>
        <v/>
      </c>
      <c r="E106" s="188" t="str">
        <f t="shared" si="68"/>
        <v/>
      </c>
      <c r="F106" s="44" t="str">
        <f t="shared" si="69"/>
        <v/>
      </c>
      <c r="G106" s="331"/>
      <c r="H106" s="330"/>
      <c r="I106" s="189" t="str">
        <f>IF($C106=0,"",$I$24)</f>
        <v/>
      </c>
      <c r="J106" s="189" t="str">
        <f>IF($C106=0,"",$J$24)</f>
        <v/>
      </c>
      <c r="K106" s="189" t="str">
        <f>IF($C106=0,"",$K$24)</f>
        <v/>
      </c>
      <c r="L106" s="190" t="str">
        <f>IF($C106=0,"",$L$24)</f>
        <v/>
      </c>
      <c r="M106" s="177" t="str">
        <f t="shared" si="70"/>
        <v/>
      </c>
      <c r="N106" s="184" t="str">
        <f t="shared" si="71"/>
        <v/>
      </c>
      <c r="O106" s="191" t="str">
        <f>IF($C106=0,"",$O$24)</f>
        <v/>
      </c>
      <c r="P106" s="192" t="str">
        <f>IF(C106=0,"",O106*2*100)</f>
        <v/>
      </c>
      <c r="Q106" s="82"/>
      <c r="R106" s="82"/>
      <c r="S106" s="195" t="s">
        <v>43</v>
      </c>
      <c r="T106" s="196" t="s">
        <v>44</v>
      </c>
      <c r="U106" s="197"/>
      <c r="V106" s="81"/>
    </row>
    <row r="107" spans="1:22">
      <c r="A107" s="81"/>
      <c r="B107" s="187"/>
      <c r="C107" s="188"/>
      <c r="D107" s="42" t="str">
        <f t="shared" si="67"/>
        <v/>
      </c>
      <c r="E107" s="188" t="str">
        <f t="shared" si="68"/>
        <v/>
      </c>
      <c r="F107" s="44" t="str">
        <f t="shared" si="69"/>
        <v/>
      </c>
      <c r="G107" s="331"/>
      <c r="H107" s="330"/>
      <c r="I107" s="189" t="str">
        <f>IF($C107=0,"",$I$24)</f>
        <v/>
      </c>
      <c r="J107" s="189" t="str">
        <f>IF($C107=0,"",$J$24)</f>
        <v/>
      </c>
      <c r="K107" s="189" t="str">
        <f>IF($C107=0,"",$K$24)</f>
        <v/>
      </c>
      <c r="L107" s="190" t="str">
        <f>IF($C107=0,"",$L$24)</f>
        <v/>
      </c>
      <c r="M107" s="177" t="str">
        <f t="shared" si="70"/>
        <v/>
      </c>
      <c r="N107" s="184" t="str">
        <f t="shared" si="71"/>
        <v/>
      </c>
      <c r="O107" s="191" t="str">
        <f>IF($C107=0,"",$O$24)</f>
        <v/>
      </c>
      <c r="P107" s="192" t="str">
        <f>IF(C107=0,"",O107*2*100)</f>
        <v/>
      </c>
      <c r="Q107" s="82"/>
      <c r="R107" s="82"/>
      <c r="S107" s="195" t="s">
        <v>45</v>
      </c>
      <c r="T107" s="196" t="s">
        <v>46</v>
      </c>
      <c r="U107" s="195"/>
      <c r="V107" s="81"/>
    </row>
    <row r="108" spans="1:22" ht="2.1" customHeight="1">
      <c r="A108" s="81"/>
      <c r="B108" s="216"/>
      <c r="C108" s="217"/>
      <c r="D108" s="218"/>
      <c r="E108" s="219"/>
      <c r="F108" s="220"/>
      <c r="G108" s="221"/>
      <c r="H108" s="222"/>
      <c r="I108" s="223" t="s">
        <v>4</v>
      </c>
      <c r="J108" s="223" t="s">
        <v>3</v>
      </c>
      <c r="K108" s="223" t="s">
        <v>2</v>
      </c>
      <c r="L108" s="224" t="s">
        <v>1</v>
      </c>
      <c r="M108" s="208"/>
      <c r="N108" s="209"/>
      <c r="O108" s="225"/>
      <c r="P108" s="226"/>
      <c r="Q108" s="82"/>
      <c r="R108" s="82"/>
      <c r="S108" s="82"/>
      <c r="T108" s="82"/>
      <c r="U108" s="82"/>
      <c r="V108" s="81"/>
    </row>
    <row r="109" spans="1:22" s="91" customFormat="1">
      <c r="A109" s="90"/>
      <c r="B109" s="212"/>
      <c r="C109" s="213">
        <f>C101+SUM(C104:C108)</f>
        <v>21.35000000000003</v>
      </c>
      <c r="D109" s="179" t="s">
        <v>0</v>
      </c>
      <c r="E109" s="180">
        <f>C109*29.57352956</f>
        <v>631.39485610600093</v>
      </c>
      <c r="F109" s="181" t="s">
        <v>21</v>
      </c>
      <c r="G109" s="329" t="s">
        <v>34</v>
      </c>
      <c r="H109" s="330"/>
      <c r="I109" s="182">
        <f t="shared" ref="I109:O109" si="72">I101</f>
        <v>0.75076196172248799</v>
      </c>
      <c r="J109" s="182">
        <f t="shared" si="72"/>
        <v>0.12071531100478469</v>
      </c>
      <c r="K109" s="182">
        <f t="shared" si="72"/>
        <v>1.0440191387559809E-2</v>
      </c>
      <c r="L109" s="183">
        <f t="shared" si="72"/>
        <v>0.11808253588516746</v>
      </c>
      <c r="M109" s="177">
        <f t="shared" si="72"/>
        <v>3.8738038277511961</v>
      </c>
      <c r="N109" s="184">
        <f t="shared" si="72"/>
        <v>124.96842105263158</v>
      </c>
      <c r="O109" s="185">
        <f t="shared" si="72"/>
        <v>0.6301523325358851</v>
      </c>
      <c r="P109" s="186">
        <f>O109*2*100</f>
        <v>126.03046650717702</v>
      </c>
      <c r="Q109" s="82"/>
      <c r="R109" s="82"/>
      <c r="S109" s="82"/>
      <c r="T109" s="82"/>
      <c r="U109" s="82"/>
      <c r="V109" s="90"/>
    </row>
    <row r="110" spans="1:22" s="92" customFormat="1" ht="3.95" customHeight="1">
      <c r="A110" s="70"/>
      <c r="B110" s="74"/>
      <c r="C110" s="142"/>
      <c r="D110" s="75"/>
      <c r="E110" s="76"/>
      <c r="F110" s="75"/>
      <c r="G110" s="77"/>
      <c r="H110" s="77"/>
      <c r="I110" s="78" t="s">
        <v>4</v>
      </c>
      <c r="J110" s="78" t="s">
        <v>3</v>
      </c>
      <c r="K110" s="78" t="s">
        <v>2</v>
      </c>
      <c r="L110" s="78" t="s">
        <v>1</v>
      </c>
      <c r="M110" s="165"/>
      <c r="N110" s="174"/>
      <c r="O110" s="79"/>
      <c r="P110" s="80"/>
      <c r="Q110" s="80"/>
      <c r="R110" s="80"/>
      <c r="S110" s="80"/>
      <c r="T110" s="80"/>
      <c r="U110" s="80"/>
      <c r="V110" s="70"/>
    </row>
  </sheetData>
  <sheetProtection password="8DE6" sheet="1" objects="1" scenarios="1" selectLockedCells="1"/>
  <mergeCells count="93">
    <mergeCell ref="Q59:V59"/>
    <mergeCell ref="Q60:V60"/>
    <mergeCell ref="G91:H91"/>
    <mergeCell ref="G78:H78"/>
    <mergeCell ref="G89:H89"/>
    <mergeCell ref="G80:H80"/>
    <mergeCell ref="G81:H81"/>
    <mergeCell ref="G86:H86"/>
    <mergeCell ref="G87:H87"/>
    <mergeCell ref="G88:H88"/>
    <mergeCell ref="G83:H83"/>
    <mergeCell ref="G67:H67"/>
    <mergeCell ref="G51:H51"/>
    <mergeCell ref="G56:H56"/>
    <mergeCell ref="G14:H14"/>
    <mergeCell ref="G38:H38"/>
    <mergeCell ref="G39:H39"/>
    <mergeCell ref="G59:H59"/>
    <mergeCell ref="G61:H61"/>
    <mergeCell ref="G62:H62"/>
    <mergeCell ref="G60:H60"/>
    <mergeCell ref="C55:F55"/>
    <mergeCell ref="G5:H5"/>
    <mergeCell ref="G6:H6"/>
    <mergeCell ref="G7:H7"/>
    <mergeCell ref="G32:H32"/>
    <mergeCell ref="G45:H45"/>
    <mergeCell ref="G53:H53"/>
    <mergeCell ref="G50:H50"/>
    <mergeCell ref="G48:H48"/>
    <mergeCell ref="G49:H49"/>
    <mergeCell ref="G41:H41"/>
    <mergeCell ref="G42:H42"/>
    <mergeCell ref="G43:H43"/>
    <mergeCell ref="G4:H4"/>
    <mergeCell ref="H33:H34"/>
    <mergeCell ref="H25:H26"/>
    <mergeCell ref="G15:H15"/>
    <mergeCell ref="G58:H58"/>
    <mergeCell ref="G35:H35"/>
    <mergeCell ref="G36:H36"/>
    <mergeCell ref="G37:H37"/>
    <mergeCell ref="C3:F3"/>
    <mergeCell ref="C26:F26"/>
    <mergeCell ref="C34:F34"/>
    <mergeCell ref="G16:H16"/>
    <mergeCell ref="G17:H17"/>
    <mergeCell ref="G18:H18"/>
    <mergeCell ref="G19:H19"/>
    <mergeCell ref="G28:H28"/>
    <mergeCell ref="G30:H30"/>
    <mergeCell ref="G10:H10"/>
    <mergeCell ref="G11:H11"/>
    <mergeCell ref="G12:H12"/>
    <mergeCell ref="G13:H13"/>
    <mergeCell ref="G24:H24"/>
    <mergeCell ref="G27:H27"/>
    <mergeCell ref="G29:H29"/>
    <mergeCell ref="C85:F85"/>
    <mergeCell ref="G79:H79"/>
    <mergeCell ref="G70:H70"/>
    <mergeCell ref="G71:H71"/>
    <mergeCell ref="G77:H77"/>
    <mergeCell ref="M2:N2"/>
    <mergeCell ref="Q2:U2"/>
    <mergeCell ref="B2:H2"/>
    <mergeCell ref="C75:F75"/>
    <mergeCell ref="G76:H76"/>
    <mergeCell ref="G57:H57"/>
    <mergeCell ref="G65:H65"/>
    <mergeCell ref="G63:H63"/>
    <mergeCell ref="G64:H64"/>
    <mergeCell ref="C69:F69"/>
    <mergeCell ref="G8:H8"/>
    <mergeCell ref="G9:H9"/>
    <mergeCell ref="C47:F47"/>
    <mergeCell ref="G20:H20"/>
    <mergeCell ref="G21:H21"/>
    <mergeCell ref="G22:H22"/>
    <mergeCell ref="G109:H109"/>
    <mergeCell ref="G107:H107"/>
    <mergeCell ref="G106:H106"/>
    <mergeCell ref="G105:H105"/>
    <mergeCell ref="G104:H104"/>
    <mergeCell ref="G96:H96"/>
    <mergeCell ref="G95:H95"/>
    <mergeCell ref="G94:H94"/>
    <mergeCell ref="C93:F93"/>
    <mergeCell ref="C103:F103"/>
    <mergeCell ref="G101:H101"/>
    <mergeCell ref="G99:H99"/>
    <mergeCell ref="G98:H98"/>
    <mergeCell ref="G97:H97"/>
  </mergeCells>
  <hyperlinks>
    <hyperlink ref="Q60" r:id="rId1"/>
  </hyperlinks>
  <printOptions horizontalCentered="1"/>
  <pageMargins left="0.25" right="0.25" top="0.5" bottom="0.25" header="0" footer="0"/>
  <pageSetup paperSize="9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Blank Infinty Bottle Worksheet</vt:lpstr>
      <vt:lpstr>Whiskey4theAges Infinity Bottle</vt:lpstr>
      <vt:lpstr>'Blank Infinty Bottle Worksheet'!Print_Titles</vt:lpstr>
      <vt:lpstr>'Whiskey4theAges Infinity Bottle'!Print_Titles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SM-G920P</dc:creator>
  <cp:lastModifiedBy>Dawson</cp:lastModifiedBy>
  <cp:revision>17</cp:revision>
  <cp:lastPrinted>2021-03-28T21:53:20Z</cp:lastPrinted>
  <dcterms:created xsi:type="dcterms:W3CDTF">2020-05-10T22:58:06Z</dcterms:created>
  <dcterms:modified xsi:type="dcterms:W3CDTF">2022-05-15T18:30:59Z</dcterms:modified>
</cp:coreProperties>
</file>